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showInkAnnotation="0" autoCompressPictures="0"/>
  <mc:AlternateContent xmlns:mc="http://schemas.openxmlformats.org/markup-compatibility/2006">
    <mc:Choice Requires="x15">
      <x15ac:absPath xmlns:x15ac="http://schemas.microsoft.com/office/spreadsheetml/2010/11/ac" url="https://cuny907-my.sharepoint.com/personal/lizandra_friedland08_login_cuny_edu/Documents/File Transfer/!Surveys/!FDS/FDS Class of 2025/NACE Report/"/>
    </mc:Choice>
  </mc:AlternateContent>
  <xr:revisionPtr revIDLastSave="361" documentId="14_{5A3E9B27-3D56-AF4E-947E-6778289FD933}" xr6:coauthVersionLast="47" xr6:coauthVersionMax="47" xr10:uidLastSave="{8CD746C0-415F-5C46-8C80-1D4EF6DFA7B7}"/>
  <bookViews>
    <workbookView xWindow="40" yWindow="600" windowWidth="20380" windowHeight="16500" tabRatio="924" xr2:uid="{00000000-000D-0000-FFFF-FFFF00000000}"/>
  </bookViews>
  <sheets>
    <sheet name="i. Data" sheetId="16" r:id="rId1"/>
    <sheet name="ii. Summary" sheetId="17" r:id="rId2"/>
    <sheet name="Bachelor's Summary" sheetId="8" r:id="rId3"/>
    <sheet name="Master's Summary" sheetId="9" r:id="rId4"/>
    <sheet name="Program Data - Bachelor's" sheetId="11" r:id="rId5"/>
    <sheet name="Program Data - Master's" sheetId="12" r:id="rId6"/>
  </sheets>
  <externalReferences>
    <externalReference r:id="rId7"/>
    <externalReference r:id="rId8"/>
  </externalReferences>
  <definedNames>
    <definedName name="_xlnm._FilterDatabase" localSheetId="4" hidden="1">'Program Data - Bachelor''s'!$A$1:$AB$132</definedName>
    <definedName name="_xlnm._FilterDatabase" localSheetId="5" hidden="1">'Program Data - Master''s'!$A$1:$AC$112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 i="8" l="1"/>
  <c r="H15" i="8"/>
  <c r="I15" i="8"/>
  <c r="J15" i="8"/>
  <c r="K15" i="8"/>
  <c r="L15" i="8"/>
  <c r="M15" i="8"/>
  <c r="N15" i="8"/>
  <c r="O15" i="8"/>
  <c r="P15" i="8"/>
  <c r="Q15" i="8"/>
  <c r="R15" i="8"/>
  <c r="S15" i="8"/>
  <c r="D14" i="8"/>
  <c r="F14" i="8"/>
  <c r="AB3" i="12"/>
  <c r="AB4" i="12"/>
  <c r="AB5" i="12"/>
  <c r="AB6" i="12"/>
  <c r="AB7" i="12"/>
  <c r="AB8" i="12"/>
  <c r="AB9" i="12"/>
  <c r="AB10" i="12"/>
  <c r="AB11" i="12"/>
  <c r="AB12" i="12"/>
  <c r="AB13" i="12"/>
  <c r="AB14" i="12"/>
  <c r="AB15" i="12"/>
  <c r="AB16" i="12"/>
  <c r="AB17" i="12"/>
  <c r="AB18" i="12"/>
  <c r="AB19" i="12"/>
  <c r="AB20" i="12"/>
  <c r="AB21" i="12"/>
  <c r="AB22" i="12"/>
  <c r="AB23" i="12"/>
  <c r="AB24" i="12"/>
  <c r="AB25" i="12"/>
  <c r="AB26" i="12"/>
  <c r="AB27" i="12"/>
  <c r="AB28" i="12"/>
  <c r="AB29" i="12"/>
  <c r="AB30" i="12"/>
  <c r="AB31" i="12"/>
  <c r="AB32" i="12"/>
  <c r="AB33" i="12"/>
  <c r="AB34" i="12"/>
  <c r="AB35" i="12"/>
  <c r="AB36" i="12"/>
  <c r="AB37" i="12"/>
  <c r="AB38" i="12"/>
  <c r="AB39" i="12"/>
  <c r="AB40" i="12"/>
  <c r="AB41" i="12"/>
  <c r="AB42" i="12"/>
  <c r="AB43" i="12"/>
  <c r="AB44" i="12"/>
  <c r="AB45" i="12"/>
  <c r="AB46" i="12"/>
  <c r="AB47" i="12"/>
  <c r="AB48" i="12"/>
  <c r="AB49" i="12"/>
  <c r="AB50" i="12"/>
  <c r="AB51" i="12"/>
  <c r="AB52" i="12"/>
  <c r="AB53" i="12"/>
  <c r="AB54" i="12"/>
  <c r="AB55" i="12"/>
  <c r="AB56" i="12"/>
  <c r="AB57" i="12"/>
  <c r="AB58" i="12"/>
  <c r="AB59" i="12"/>
  <c r="AB60" i="12"/>
  <c r="AB61" i="12"/>
  <c r="AB62" i="12"/>
  <c r="AB63" i="12"/>
  <c r="AB64" i="12"/>
  <c r="AB65" i="12"/>
  <c r="AB66" i="12"/>
  <c r="AB67" i="12"/>
  <c r="AB68" i="12"/>
  <c r="AB69" i="12"/>
  <c r="AB70" i="12"/>
  <c r="AB71" i="12"/>
  <c r="AB72" i="12"/>
  <c r="AB73" i="12"/>
  <c r="AB74" i="12"/>
  <c r="AB75" i="12"/>
  <c r="AB76" i="12"/>
  <c r="AB77" i="12"/>
  <c r="AB78" i="12"/>
  <c r="AB79" i="12"/>
  <c r="AB80" i="12"/>
  <c r="AB81" i="12"/>
  <c r="AB82" i="12"/>
  <c r="AB83" i="12"/>
  <c r="AB84" i="12"/>
  <c r="AB85" i="12"/>
  <c r="AB86" i="12"/>
  <c r="AB87" i="12"/>
  <c r="AB88" i="12"/>
  <c r="AB89" i="12"/>
  <c r="AB90" i="12"/>
  <c r="AB91" i="12"/>
  <c r="AB92" i="12"/>
  <c r="AB93" i="12"/>
  <c r="AB94" i="12"/>
  <c r="AB95" i="12"/>
  <c r="AB96" i="12"/>
  <c r="AB97" i="12"/>
  <c r="AB98" i="12"/>
  <c r="AB99" i="12"/>
  <c r="AB100" i="12"/>
  <c r="AB101" i="12"/>
  <c r="AB102" i="12"/>
  <c r="AB103" i="12"/>
  <c r="AB104" i="12"/>
  <c r="AB105" i="12"/>
  <c r="AB106" i="12"/>
  <c r="AB107" i="12"/>
  <c r="AB108" i="12"/>
  <c r="AB109" i="12"/>
  <c r="AB110" i="12"/>
  <c r="AB111" i="12"/>
  <c r="AB112" i="12"/>
  <c r="AB113" i="12"/>
  <c r="AB114" i="12"/>
  <c r="AB115" i="12"/>
  <c r="AB116" i="12"/>
  <c r="AB117" i="12"/>
  <c r="AB118" i="12"/>
  <c r="AA3" i="12"/>
  <c r="AA4" i="12"/>
  <c r="AA5" i="12"/>
  <c r="AA6" i="12"/>
  <c r="AA7" i="12"/>
  <c r="AA8" i="12"/>
  <c r="AA9" i="12"/>
  <c r="AA10" i="12"/>
  <c r="AA11" i="12"/>
  <c r="AA12" i="12"/>
  <c r="AA13" i="12"/>
  <c r="AA14" i="12"/>
  <c r="AA15" i="12"/>
  <c r="AA16" i="12"/>
  <c r="AA17" i="12"/>
  <c r="AA18" i="12"/>
  <c r="AA19" i="12"/>
  <c r="AA20" i="12"/>
  <c r="AA21" i="12"/>
  <c r="AA22" i="12"/>
  <c r="AA23" i="12"/>
  <c r="AA24" i="12"/>
  <c r="AA25" i="12"/>
  <c r="AA26" i="12"/>
  <c r="AA27" i="12"/>
  <c r="AA28" i="12"/>
  <c r="AA29" i="12"/>
  <c r="AA30" i="12"/>
  <c r="AA31" i="12"/>
  <c r="AA32" i="12"/>
  <c r="AA33" i="12"/>
  <c r="AA34" i="12"/>
  <c r="AA35" i="12"/>
  <c r="AA36" i="12"/>
  <c r="AA37" i="12"/>
  <c r="AA38" i="12"/>
  <c r="AA39" i="12"/>
  <c r="AA40" i="12"/>
  <c r="AA41" i="12"/>
  <c r="AA42" i="12"/>
  <c r="AA43" i="12"/>
  <c r="AA44" i="12"/>
  <c r="AA45" i="12"/>
  <c r="AA46" i="12"/>
  <c r="AA47" i="12"/>
  <c r="AA48" i="12"/>
  <c r="AA49" i="12"/>
  <c r="AA50" i="12"/>
  <c r="AA51" i="12"/>
  <c r="AA52" i="12"/>
  <c r="AA53" i="12"/>
  <c r="AA54" i="12"/>
  <c r="AA55" i="12"/>
  <c r="AA56" i="12"/>
  <c r="AA57" i="12"/>
  <c r="AA58" i="12"/>
  <c r="AA59" i="12"/>
  <c r="AA60" i="12"/>
  <c r="AA61" i="12"/>
  <c r="AA62" i="12"/>
  <c r="AA63" i="12"/>
  <c r="AA64" i="12"/>
  <c r="AA65" i="12"/>
  <c r="AA66" i="12"/>
  <c r="AA67" i="12"/>
  <c r="AA68" i="12"/>
  <c r="AA69" i="12"/>
  <c r="AA70" i="12"/>
  <c r="AA71" i="12"/>
  <c r="AA72" i="12"/>
  <c r="AA73" i="12"/>
  <c r="AA74" i="12"/>
  <c r="AA75" i="12"/>
  <c r="AA76" i="12"/>
  <c r="AA77" i="12"/>
  <c r="AA78" i="12"/>
  <c r="AA79" i="12"/>
  <c r="AA80" i="12"/>
  <c r="AA81" i="12"/>
  <c r="AA82" i="12"/>
  <c r="AA83" i="12"/>
  <c r="AA84" i="12"/>
  <c r="AA85" i="12"/>
  <c r="AA86" i="12"/>
  <c r="AA87" i="12"/>
  <c r="AA88" i="12"/>
  <c r="AA89" i="12"/>
  <c r="AA90" i="12"/>
  <c r="AA91" i="12"/>
  <c r="AA92" i="12"/>
  <c r="AA93" i="12"/>
  <c r="AA94" i="12"/>
  <c r="AA95" i="12"/>
  <c r="AA96" i="12"/>
  <c r="AA97" i="12"/>
  <c r="AA98" i="12"/>
  <c r="AA99" i="12"/>
  <c r="AA100" i="12"/>
  <c r="AA101" i="12"/>
  <c r="AA102" i="12"/>
  <c r="AA103" i="12"/>
  <c r="AA104" i="12"/>
  <c r="AA105" i="12"/>
  <c r="AA106" i="12"/>
  <c r="AA107" i="12"/>
  <c r="AA108" i="12"/>
  <c r="AA109" i="12"/>
  <c r="AA110" i="12"/>
  <c r="AA111" i="12"/>
  <c r="AA112" i="12"/>
  <c r="AA113" i="12"/>
  <c r="AA114" i="12"/>
  <c r="AA115" i="12"/>
  <c r="AA116" i="12"/>
  <c r="AA117" i="12"/>
  <c r="AA118" i="12"/>
  <c r="Z3" i="12"/>
  <c r="Z4" i="12"/>
  <c r="Z5" i="12"/>
  <c r="Z6" i="12"/>
  <c r="Z7" i="12"/>
  <c r="Z8" i="12"/>
  <c r="Z9" i="12"/>
  <c r="Z10" i="12"/>
  <c r="Z11" i="12"/>
  <c r="Z12"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Y3" i="12"/>
  <c r="Y4" i="12"/>
  <c r="Y5" i="12"/>
  <c r="Y6" i="12"/>
  <c r="Y7" i="12"/>
  <c r="Y8" i="12"/>
  <c r="Y9" i="12"/>
  <c r="Y10" i="12"/>
  <c r="Y11" i="12"/>
  <c r="Y12" i="12"/>
  <c r="Y13" i="12"/>
  <c r="Y14" i="12"/>
  <c r="Y15" i="12"/>
  <c r="Y16" i="12"/>
  <c r="Y17" i="12"/>
  <c r="Y18" i="12"/>
  <c r="Y19" i="12"/>
  <c r="Y20" i="12"/>
  <c r="Y21" i="12"/>
  <c r="Y22" i="12"/>
  <c r="Y23" i="12"/>
  <c r="Y24" i="12"/>
  <c r="Y25" i="12"/>
  <c r="Y26" i="12"/>
  <c r="Y27" i="12"/>
  <c r="Y28" i="12"/>
  <c r="Y29" i="12"/>
  <c r="Y30" i="12"/>
  <c r="Y31" i="12"/>
  <c r="Y32" i="12"/>
  <c r="Y33" i="12"/>
  <c r="Y34" i="12"/>
  <c r="Y35" i="12"/>
  <c r="Y36" i="12"/>
  <c r="Y37" i="12"/>
  <c r="Y38" i="12"/>
  <c r="Y39" i="12"/>
  <c r="Y40" i="12"/>
  <c r="Y41" i="12"/>
  <c r="Y42" i="12"/>
  <c r="Y43" i="12"/>
  <c r="Y44" i="12"/>
  <c r="Y45" i="12"/>
  <c r="Y46" i="12"/>
  <c r="Y47" i="12"/>
  <c r="Y48" i="12"/>
  <c r="Y49" i="12"/>
  <c r="Y50" i="12"/>
  <c r="Y51" i="12"/>
  <c r="Y52" i="12"/>
  <c r="Y53" i="12"/>
  <c r="Y54" i="12"/>
  <c r="Y55" i="12"/>
  <c r="Y56" i="12"/>
  <c r="Y57" i="12"/>
  <c r="Y58" i="12"/>
  <c r="Y59" i="12"/>
  <c r="Y60" i="12"/>
  <c r="Y61" i="12"/>
  <c r="Y62" i="12"/>
  <c r="Y63" i="12"/>
  <c r="Y64" i="12"/>
  <c r="Y65" i="12"/>
  <c r="Y66" i="12"/>
  <c r="Y67" i="12"/>
  <c r="Y68" i="12"/>
  <c r="Y69" i="12"/>
  <c r="Y70" i="12"/>
  <c r="Y71" i="12"/>
  <c r="Y72" i="12"/>
  <c r="Y73" i="12"/>
  <c r="Y74" i="12"/>
  <c r="Y75" i="12"/>
  <c r="Y76" i="12"/>
  <c r="Y77" i="12"/>
  <c r="Y78" i="12"/>
  <c r="Y79" i="12"/>
  <c r="Y80" i="12"/>
  <c r="Y81" i="12"/>
  <c r="Y82" i="12"/>
  <c r="Y83" i="12"/>
  <c r="Y84" i="12"/>
  <c r="Y85" i="12"/>
  <c r="Y86" i="12"/>
  <c r="Y87" i="12"/>
  <c r="Y88" i="12"/>
  <c r="Y89" i="12"/>
  <c r="Y90" i="12"/>
  <c r="Y91" i="12"/>
  <c r="Y92" i="12"/>
  <c r="Y93" i="12"/>
  <c r="Y94" i="12"/>
  <c r="Y95" i="12"/>
  <c r="Y96" i="12"/>
  <c r="Y97" i="12"/>
  <c r="Y98" i="12"/>
  <c r="Y99" i="12"/>
  <c r="Y100" i="12"/>
  <c r="Y101" i="12"/>
  <c r="Y102" i="12"/>
  <c r="Y103" i="12"/>
  <c r="Y104" i="12"/>
  <c r="Y105" i="12"/>
  <c r="Y106" i="12"/>
  <c r="Y107" i="12"/>
  <c r="Y108" i="12"/>
  <c r="Y109" i="12"/>
  <c r="Y110" i="12"/>
  <c r="Y111" i="12"/>
  <c r="Y112" i="12"/>
  <c r="Y113" i="12"/>
  <c r="Y114" i="12"/>
  <c r="Y115" i="12"/>
  <c r="Y116" i="12"/>
  <c r="Y117" i="12"/>
  <c r="Y118" i="12"/>
  <c r="AB2" i="12"/>
  <c r="AA2" i="12"/>
  <c r="Z2" i="12"/>
  <c r="Y2" i="12"/>
  <c r="X3" i="12"/>
  <c r="X4" i="12"/>
  <c r="X5" i="12"/>
  <c r="X6" i="12"/>
  <c r="X7" i="12"/>
  <c r="X8" i="12"/>
  <c r="X9" i="12"/>
  <c r="X10" i="12"/>
  <c r="X11" i="12"/>
  <c r="X12"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2" i="12"/>
  <c r="C36" i="17"/>
  <c r="E36" i="17"/>
  <c r="E47" i="17"/>
  <c r="E46" i="17"/>
  <c r="E45" i="17"/>
  <c r="E44" i="17"/>
  <c r="E43" i="17"/>
  <c r="E42" i="17"/>
  <c r="E41" i="17"/>
  <c r="E40" i="17"/>
  <c r="E39" i="17"/>
  <c r="E38" i="17"/>
  <c r="E37" i="17"/>
  <c r="C47" i="17"/>
  <c r="C46" i="17"/>
  <c r="C45" i="17"/>
  <c r="C44" i="17"/>
  <c r="C43" i="17"/>
  <c r="C42" i="17"/>
  <c r="C41" i="17"/>
  <c r="C40" i="17"/>
  <c r="C39" i="17"/>
  <c r="C38" i="17"/>
  <c r="C37" i="17"/>
  <c r="F4" i="9"/>
  <c r="F5" i="9"/>
  <c r="F7" i="9"/>
  <c r="F8" i="9"/>
  <c r="F9" i="9"/>
  <c r="F11" i="9"/>
  <c r="F12" i="9"/>
  <c r="F13" i="9"/>
  <c r="F14" i="9"/>
  <c r="F15" i="9"/>
  <c r="F3" i="9"/>
  <c r="F4" i="8"/>
  <c r="F5" i="8"/>
  <c r="F6" i="8"/>
  <c r="F7" i="8"/>
  <c r="F8" i="8"/>
  <c r="F9" i="8"/>
  <c r="F10" i="8"/>
  <c r="F11" i="8"/>
  <c r="F12" i="8"/>
  <c r="F13" i="8"/>
  <c r="F3" i="8"/>
  <c r="O33" i="16"/>
  <c r="O34" i="16"/>
  <c r="O35" i="16"/>
  <c r="O36" i="16"/>
  <c r="C37" i="16" s="1"/>
  <c r="O32" i="16"/>
  <c r="O23" i="16"/>
  <c r="O24" i="16"/>
  <c r="O25" i="16"/>
  <c r="O26" i="16"/>
  <c r="F27" i="16" s="1"/>
  <c r="O22" i="16"/>
  <c r="G13" i="16"/>
  <c r="G14" i="16"/>
  <c r="G15" i="16"/>
  <c r="D13" i="16"/>
  <c r="D14" i="16"/>
  <c r="D15" i="16"/>
  <c r="D12" i="16"/>
  <c r="B13" i="16"/>
  <c r="B14" i="16"/>
  <c r="B15" i="16"/>
  <c r="B12" i="16"/>
  <c r="G16" i="16"/>
  <c r="G12" i="16"/>
  <c r="E102" i="11"/>
  <c r="D18" i="11"/>
  <c r="D37" i="11"/>
  <c r="D48" i="11"/>
  <c r="D49" i="11"/>
  <c r="D56" i="11"/>
  <c r="D14" i="11"/>
  <c r="D4" i="16"/>
  <c r="D5" i="16"/>
  <c r="D6" i="16"/>
  <c r="D3" i="16"/>
  <c r="B4" i="16"/>
  <c r="B5" i="16"/>
  <c r="B6" i="16"/>
  <c r="B3" i="16"/>
  <c r="G6" i="16"/>
  <c r="G4" i="16"/>
  <c r="G5" i="16"/>
  <c r="G3" i="16"/>
  <c r="G7" i="16"/>
  <c r="G12" i="17"/>
  <c r="G13" i="17"/>
  <c r="G14" i="17"/>
  <c r="G15" i="17"/>
  <c r="G11" i="17"/>
  <c r="G5" i="17"/>
  <c r="G6" i="17"/>
  <c r="G4" i="17"/>
  <c r="E118" i="12"/>
  <c r="E116" i="12"/>
  <c r="E114" i="12"/>
  <c r="E112" i="12"/>
  <c r="E110" i="12"/>
  <c r="E109" i="12"/>
  <c r="E108" i="12"/>
  <c r="E107" i="12"/>
  <c r="E106" i="12"/>
  <c r="E103" i="12"/>
  <c r="E102" i="12"/>
  <c r="E101" i="12"/>
  <c r="E100" i="12"/>
  <c r="E98" i="12"/>
  <c r="E97" i="12"/>
  <c r="E96" i="12"/>
  <c r="E95" i="12"/>
  <c r="E93" i="12"/>
  <c r="E92" i="12"/>
  <c r="E91" i="12"/>
  <c r="E90" i="12"/>
  <c r="E89" i="12"/>
  <c r="E88" i="12"/>
  <c r="E87" i="12"/>
  <c r="E85" i="12"/>
  <c r="E84" i="12"/>
  <c r="E83" i="12"/>
  <c r="E82" i="12"/>
  <c r="E132" i="11"/>
  <c r="E131" i="11"/>
  <c r="E130" i="11"/>
  <c r="E129" i="11"/>
  <c r="E128"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1" i="11"/>
  <c r="E100" i="11"/>
  <c r="E99" i="11"/>
  <c r="E98" i="11"/>
  <c r="F4" i="17" l="1"/>
  <c r="F5" i="17"/>
  <c r="F13" i="17"/>
  <c r="F14" i="17"/>
  <c r="F12" i="17"/>
  <c r="F11" i="17"/>
  <c r="B37" i="16"/>
  <c r="I37" i="16"/>
  <c r="O37" i="16"/>
  <c r="N37" i="16"/>
  <c r="J37" i="16"/>
  <c r="F14" i="16"/>
  <c r="H37" i="16"/>
  <c r="G37" i="16"/>
  <c r="F37" i="16"/>
  <c r="M27" i="16"/>
  <c r="E27" i="16"/>
  <c r="D27" i="16"/>
  <c r="C27" i="16"/>
  <c r="K27" i="16"/>
  <c r="O27" i="16"/>
  <c r="H27" i="16"/>
  <c r="M37" i="16"/>
  <c r="E37" i="16"/>
  <c r="B27" i="16"/>
  <c r="G27" i="16"/>
  <c r="L37" i="16"/>
  <c r="D37" i="16"/>
  <c r="L27" i="16"/>
  <c r="J27" i="16"/>
  <c r="I27" i="16"/>
  <c r="N27" i="16"/>
  <c r="K37" i="16"/>
  <c r="F13" i="16"/>
  <c r="F15" i="16"/>
  <c r="F12" i="16"/>
  <c r="F3" i="16"/>
  <c r="F5" i="16"/>
  <c r="F4" i="16"/>
  <c r="F6" i="16"/>
  <c r="G16" i="9"/>
  <c r="H16" i="9"/>
  <c r="I16" i="9"/>
  <c r="J16" i="9"/>
  <c r="K16" i="9"/>
  <c r="L16" i="9"/>
  <c r="M16" i="9"/>
  <c r="N16" i="9"/>
  <c r="O16" i="9"/>
  <c r="P16" i="9"/>
  <c r="Q16" i="9"/>
  <c r="R16" i="9"/>
  <c r="D4" i="9"/>
  <c r="D5" i="9"/>
  <c r="D6" i="9"/>
  <c r="D7" i="9"/>
  <c r="D8" i="9"/>
  <c r="D9" i="9"/>
  <c r="D10" i="9"/>
  <c r="D11" i="9"/>
  <c r="D12" i="9"/>
  <c r="D13" i="9"/>
  <c r="D14" i="9"/>
  <c r="D3" i="9"/>
  <c r="D4" i="8"/>
  <c r="D5" i="8"/>
  <c r="D6" i="8"/>
  <c r="D7" i="8"/>
  <c r="D8" i="8"/>
  <c r="D9" i="8"/>
  <c r="D10" i="8"/>
  <c r="D11" i="8"/>
  <c r="D12" i="8"/>
  <c r="D13" i="8"/>
  <c r="D3" i="8"/>
  <c r="F15" i="17" l="1"/>
  <c r="S16" i="9"/>
  <c r="D15" i="9" l="1"/>
</calcChain>
</file>

<file path=xl/sharedStrings.xml><?xml version="1.0" encoding="utf-8"?>
<sst xmlns="http://schemas.openxmlformats.org/spreadsheetml/2006/main" count="1275" uniqueCount="452">
  <si>
    <t># No Info</t>
  </si>
  <si>
    <t>Salary Mean</t>
  </si>
  <si>
    <t>Salary Median</t>
  </si>
  <si>
    <t># of Salaries</t>
  </si>
  <si>
    <t># Service</t>
  </si>
  <si>
    <t>Salary Low</t>
  </si>
  <si>
    <t>Salary High</t>
  </si>
  <si>
    <t>Total Number Graduated</t>
  </si>
  <si>
    <t>Academic Program Name</t>
  </si>
  <si>
    <t xml:space="preserve"># Military Service </t>
  </si>
  <si>
    <t># Continuing Education</t>
  </si>
  <si>
    <t># Seeking Employment</t>
  </si>
  <si>
    <t>Total # Employed FT</t>
  </si>
  <si>
    <t>Total # Employed PT</t>
  </si>
  <si>
    <t># Seeking Continuing Education</t>
  </si>
  <si>
    <t># of Salaries (Full-time Employed)</t>
  </si>
  <si>
    <t xml:space="preserve">CIP Code </t>
  </si>
  <si>
    <t>Men</t>
  </si>
  <si>
    <t>Women</t>
  </si>
  <si>
    <t>American Indian or Alaska Native</t>
  </si>
  <si>
    <t>Asian</t>
  </si>
  <si>
    <t>Black or African American</t>
  </si>
  <si>
    <t>Hispanic or Latino</t>
  </si>
  <si>
    <t>Native Hawaiian or other Pacific Islander</t>
  </si>
  <si>
    <t>White</t>
  </si>
  <si>
    <t>Two or more races</t>
  </si>
  <si>
    <t>Nonresident alien</t>
  </si>
  <si>
    <t>Queens College, CUNY</t>
  </si>
  <si>
    <t>Unknown</t>
  </si>
  <si>
    <t># Entrepreneur</t>
  </si>
  <si>
    <t># Temp/Contract</t>
  </si>
  <si>
    <t># Freelance</t>
  </si>
  <si>
    <t># Post Grad Fellowship/Internship</t>
  </si>
  <si>
    <t># Not Seeking Employment</t>
  </si>
  <si>
    <t>Accounting</t>
  </si>
  <si>
    <t>ACTST-BBA</t>
  </si>
  <si>
    <t>ANTH-BA</t>
  </si>
  <si>
    <t>Anthropology</t>
  </si>
  <si>
    <t>ARTD-BFA</t>
  </si>
  <si>
    <t>Design</t>
  </si>
  <si>
    <t>ARTED-BFA</t>
  </si>
  <si>
    <t>ARTH-BA</t>
  </si>
  <si>
    <t>History</t>
  </si>
  <si>
    <t>ARTS-BA</t>
  </si>
  <si>
    <t>ARTS-BFA</t>
  </si>
  <si>
    <t>BIOL-BA</t>
  </si>
  <si>
    <t>Biology</t>
  </si>
  <si>
    <t>CHEM-BA</t>
  </si>
  <si>
    <t>Chemistry</t>
  </si>
  <si>
    <t>CHIN-BA</t>
  </si>
  <si>
    <t>Chinese</t>
  </si>
  <si>
    <t>CLAS-BA</t>
  </si>
  <si>
    <t>Classics</t>
  </si>
  <si>
    <t>CMLIT-BA</t>
  </si>
  <si>
    <t>CMSCI-BA</t>
  </si>
  <si>
    <t>CSCI-BA</t>
  </si>
  <si>
    <t>CSCI-BS</t>
  </si>
  <si>
    <t>DANCE-BA</t>
  </si>
  <si>
    <t>DRAM-BA</t>
  </si>
  <si>
    <t>EAST-BA</t>
  </si>
  <si>
    <t>ECON-BA</t>
  </si>
  <si>
    <t>Economics</t>
  </si>
  <si>
    <t>ECON-BS</t>
  </si>
  <si>
    <t>ENGL-BA</t>
  </si>
  <si>
    <t>English</t>
  </si>
  <si>
    <t>ENSCI-BA</t>
  </si>
  <si>
    <t>ENSCI-BS</t>
  </si>
  <si>
    <t>ENSTD-BA</t>
  </si>
  <si>
    <t>FINAN-BBA</t>
  </si>
  <si>
    <t>Finance</t>
  </si>
  <si>
    <t>FLMST-BA</t>
  </si>
  <si>
    <t>FNES-BA</t>
  </si>
  <si>
    <t>FREN-BA</t>
  </si>
  <si>
    <t>French</t>
  </si>
  <si>
    <t>GEOL-BA</t>
  </si>
  <si>
    <t>Geology</t>
  </si>
  <si>
    <t>GEOL-BS</t>
  </si>
  <si>
    <t>HEBRW-BA</t>
  </si>
  <si>
    <t>Hebrew</t>
  </si>
  <si>
    <t>HIST-BA</t>
  </si>
  <si>
    <t>INDSP-BA</t>
  </si>
  <si>
    <t>Interdisciplinary</t>
  </si>
  <si>
    <t>INTLB-BBA</t>
  </si>
  <si>
    <t>ITAL-BA</t>
  </si>
  <si>
    <t>Italian</t>
  </si>
  <si>
    <t>JEWST-BA</t>
  </si>
  <si>
    <t>LAAST-BA</t>
  </si>
  <si>
    <t>LABST-BA</t>
  </si>
  <si>
    <t>LING-BA</t>
  </si>
  <si>
    <t>Linguistics</t>
  </si>
  <si>
    <t>MATH-BA</t>
  </si>
  <si>
    <t>Mathematics</t>
  </si>
  <si>
    <t>MEDST-BA</t>
  </si>
  <si>
    <t>MHCACCT-BA</t>
  </si>
  <si>
    <t>MHCBIOL-BA</t>
  </si>
  <si>
    <t>MHCCMSC-BA</t>
  </si>
  <si>
    <t>MHCCSCI-BA</t>
  </si>
  <si>
    <t>MHCCSCI-BS</t>
  </si>
  <si>
    <t>MHCECON-BA</t>
  </si>
  <si>
    <t>MHCENG7-BA</t>
  </si>
  <si>
    <t>MHCENGL-BA</t>
  </si>
  <si>
    <t>MHCFIN-BBA</t>
  </si>
  <si>
    <t>MHCHIST-BA</t>
  </si>
  <si>
    <t>MHCINDS-BA</t>
  </si>
  <si>
    <t>MHCMAT7-BA</t>
  </si>
  <si>
    <t>MHCMATH-BA</t>
  </si>
  <si>
    <t>MHCMDST-BA</t>
  </si>
  <si>
    <t>MHCMUED-BA</t>
  </si>
  <si>
    <t>MHCMUS-BA</t>
  </si>
  <si>
    <t>MHCNSCB-BA</t>
  </si>
  <si>
    <t>MHCNSCP-BA</t>
  </si>
  <si>
    <t>MHCNUDT-BS</t>
  </si>
  <si>
    <t>MHCNXSC-BS</t>
  </si>
  <si>
    <t>MHCPSCI-BA</t>
  </si>
  <si>
    <t>MHCPSY-BA</t>
  </si>
  <si>
    <t>MHCSOC-BA</t>
  </si>
  <si>
    <t>MHCUBST-BA</t>
  </si>
  <si>
    <t>MIDES-BA</t>
  </si>
  <si>
    <t>MUSIC-BA</t>
  </si>
  <si>
    <t>Music</t>
  </si>
  <si>
    <t>MUSIC-BMUS</t>
  </si>
  <si>
    <t>NEXSCI-BS</t>
  </si>
  <si>
    <t>NRSCIB-BA</t>
  </si>
  <si>
    <t>Neuroscience</t>
  </si>
  <si>
    <t>NRSCIP-BA</t>
  </si>
  <si>
    <t>NUTDTS-BS</t>
  </si>
  <si>
    <t>PHIL-BA</t>
  </si>
  <si>
    <t>Philosophy</t>
  </si>
  <si>
    <t>PHIL-BAMA</t>
  </si>
  <si>
    <t>PHOTO-BFA</t>
  </si>
  <si>
    <t>Photography</t>
  </si>
  <si>
    <t>PHYPH-BSMS</t>
  </si>
  <si>
    <t>Photonics</t>
  </si>
  <si>
    <t>PHYS-BA</t>
  </si>
  <si>
    <t>Physics</t>
  </si>
  <si>
    <t>PHYS-BS</t>
  </si>
  <si>
    <t>PSCI-BA</t>
  </si>
  <si>
    <t>PSYCH-BA</t>
  </si>
  <si>
    <t>Psychology</t>
  </si>
  <si>
    <t>RUSS-BA</t>
  </si>
  <si>
    <t>Russian</t>
  </si>
  <si>
    <t>SOC-BA</t>
  </si>
  <si>
    <t>Sociology</t>
  </si>
  <si>
    <t>SPAN-BA</t>
  </si>
  <si>
    <t>Spanish</t>
  </si>
  <si>
    <t>URBST-BA</t>
  </si>
  <si>
    <t>WGS-BA</t>
  </si>
  <si>
    <t>Y</t>
  </si>
  <si>
    <t>ACE712-BA</t>
  </si>
  <si>
    <t>Education</t>
  </si>
  <si>
    <t>ARTED-BA</t>
  </si>
  <si>
    <t>BIOL712-BA</t>
  </si>
  <si>
    <t>CHEM712-BA</t>
  </si>
  <si>
    <t>EECE-BA</t>
  </si>
  <si>
    <t>ENG712-BA</t>
  </si>
  <si>
    <t>FNESED-BA</t>
  </si>
  <si>
    <t>GEOL712-BA</t>
  </si>
  <si>
    <t>HIST712-BA</t>
  </si>
  <si>
    <t>LAST712-BA</t>
  </si>
  <si>
    <t>MATH712-BA</t>
  </si>
  <si>
    <t>ME-BMUS</t>
  </si>
  <si>
    <t>MUSICED-BA</t>
  </si>
  <si>
    <t>PHYSED-BS</t>
  </si>
  <si>
    <t>PSCI712-BA</t>
  </si>
  <si>
    <t>SPAN712-BA</t>
  </si>
  <si>
    <t>TESOL-BA</t>
  </si>
  <si>
    <t>TESOL</t>
  </si>
  <si>
    <t>Actuarial Studies</t>
  </si>
  <si>
    <t>Art History</t>
  </si>
  <si>
    <t>Studio Art</t>
  </si>
  <si>
    <t>Comparative Literature</t>
  </si>
  <si>
    <t>Communication Sciences</t>
  </si>
  <si>
    <t>Computer Science</t>
  </si>
  <si>
    <t>Theatre &amp; Dance</t>
  </si>
  <si>
    <t>Drama &amp; Theatre</t>
  </si>
  <si>
    <t>East Asian Studies</t>
  </si>
  <si>
    <t>Environmental Science</t>
  </si>
  <si>
    <t>Environmental Studies</t>
  </si>
  <si>
    <t>Film Studies</t>
  </si>
  <si>
    <t>Family &amp; Consumer Sci.</t>
  </si>
  <si>
    <t>International Business</t>
  </si>
  <si>
    <t>Jewish Studies</t>
  </si>
  <si>
    <t>Latin American Area Studies</t>
  </si>
  <si>
    <t>Labor Studies</t>
  </si>
  <si>
    <t>Media Studies</t>
  </si>
  <si>
    <t>Middle Eastern Studies</t>
  </si>
  <si>
    <t>Music Performance</t>
  </si>
  <si>
    <t>Nutrition &amp; Exercise Sci.</t>
  </si>
  <si>
    <t>Nutrition &amp; Dietetics</t>
  </si>
  <si>
    <t>Political Science</t>
  </si>
  <si>
    <t>Urban Studies</t>
  </si>
  <si>
    <t>Women &amp; Gender Studies</t>
  </si>
  <si>
    <t>Chinese Education</t>
  </si>
  <si>
    <t>Art Education</t>
  </si>
  <si>
    <t>Biology Education</t>
  </si>
  <si>
    <t>Chemistry Education</t>
  </si>
  <si>
    <t>Elementary &amp; Early Childhood Education</t>
  </si>
  <si>
    <t>English Education</t>
  </si>
  <si>
    <t>Family &amp; Consumer Sci Education</t>
  </si>
  <si>
    <t>Earth Science Education</t>
  </si>
  <si>
    <t>Social Studies Education</t>
  </si>
  <si>
    <t>Math Education</t>
  </si>
  <si>
    <t>Music Education</t>
  </si>
  <si>
    <t>Physical Education</t>
  </si>
  <si>
    <t>Spanish Education</t>
  </si>
  <si>
    <t>ACCT-MS</t>
  </si>
  <si>
    <t>ARTH-MA</t>
  </si>
  <si>
    <t>ARTS-MFA</t>
  </si>
  <si>
    <t>BEHANL-AC</t>
  </si>
  <si>
    <t>Applied Behavior Analysis</t>
  </si>
  <si>
    <t>BEHANL-MA</t>
  </si>
  <si>
    <t>BIOL-MA</t>
  </si>
  <si>
    <t>CHEM-MA</t>
  </si>
  <si>
    <t>CRWRIT-MFA</t>
  </si>
  <si>
    <t>Creative Writing</t>
  </si>
  <si>
    <t>CSCI-MA</t>
  </si>
  <si>
    <t>DATA-MA</t>
  </si>
  <si>
    <t>Data Analytics</t>
  </si>
  <si>
    <t>EGEOSCI-MS</t>
  </si>
  <si>
    <t>ENGL-MA</t>
  </si>
  <si>
    <t>FNES-MS</t>
  </si>
  <si>
    <t>GEOL-MA</t>
  </si>
  <si>
    <t>HIST-MA</t>
  </si>
  <si>
    <t>LBHS-MLSMA</t>
  </si>
  <si>
    <t>Library Science</t>
  </si>
  <si>
    <t>LBSCI-MLS</t>
  </si>
  <si>
    <t>LINGAP-MA</t>
  </si>
  <si>
    <t>MATH-MA</t>
  </si>
  <si>
    <t>MEDSPL-MLS</t>
  </si>
  <si>
    <t>MEDST-MA</t>
  </si>
  <si>
    <t>MUSCLPR-MM</t>
  </si>
  <si>
    <t>MUSIC-MA</t>
  </si>
  <si>
    <t>MUSJAZZ-MM</t>
  </si>
  <si>
    <t>Jazz Studies</t>
  </si>
  <si>
    <t>MUSPERF-AC</t>
  </si>
  <si>
    <t>MUSPSD-AC</t>
  </si>
  <si>
    <t>NRSCIBH-MA</t>
  </si>
  <si>
    <t>PHOTO-MS</t>
  </si>
  <si>
    <t>PHYS-MA</t>
  </si>
  <si>
    <t>PSYCH-MA</t>
  </si>
  <si>
    <t>RISK-AC</t>
  </si>
  <si>
    <t>Risk Management</t>
  </si>
  <si>
    <t>RISKACT-MS</t>
  </si>
  <si>
    <t>RISKATU-MS</t>
  </si>
  <si>
    <t>RISKFIN-MS</t>
  </si>
  <si>
    <t>SPAN-MA</t>
  </si>
  <si>
    <t>URBN-MA</t>
  </si>
  <si>
    <t>ACECE16-AC</t>
  </si>
  <si>
    <t>Childhood Education</t>
  </si>
  <si>
    <t>ACECEB2-AC</t>
  </si>
  <si>
    <t>Early Childhood Education</t>
  </si>
  <si>
    <t>AEBIO-AC</t>
  </si>
  <si>
    <t>AEBIO-MSED</t>
  </si>
  <si>
    <t>AECHIN-AC</t>
  </si>
  <si>
    <t>AECHM-AC</t>
  </si>
  <si>
    <t>AECHM-MSED</t>
  </si>
  <si>
    <t>AEENG-AC</t>
  </si>
  <si>
    <t>AEENG-MSED</t>
  </si>
  <si>
    <t>AEESCI-AC</t>
  </si>
  <si>
    <t>AEFRN-MSED</t>
  </si>
  <si>
    <t>French Education</t>
  </si>
  <si>
    <t>AEITA-AC</t>
  </si>
  <si>
    <t>Italian Education</t>
  </si>
  <si>
    <t>AEMAT-AC</t>
  </si>
  <si>
    <t>AEMAT-MSED</t>
  </si>
  <si>
    <t>AEPHY-AC</t>
  </si>
  <si>
    <t>Physics Education</t>
  </si>
  <si>
    <t>AESPA-AC</t>
  </si>
  <si>
    <t>AESPA-MSED</t>
  </si>
  <si>
    <t>AESST-AC</t>
  </si>
  <si>
    <t>AESST-MSED</t>
  </si>
  <si>
    <t>ALTRNB-MAT</t>
  </si>
  <si>
    <t>ART-MSED</t>
  </si>
  <si>
    <t>ARTED-AC</t>
  </si>
  <si>
    <t>ARTED-MAT</t>
  </si>
  <si>
    <t>ASE712-MAT</t>
  </si>
  <si>
    <t>Science Education</t>
  </si>
  <si>
    <t>BIED712-AC</t>
  </si>
  <si>
    <t>Bilingual Education</t>
  </si>
  <si>
    <t>BILEDED-AC</t>
  </si>
  <si>
    <t>BPUPPER-AC</t>
  </si>
  <si>
    <t>Bilingual Special Education</t>
  </si>
  <si>
    <t>CHDED-MAT</t>
  </si>
  <si>
    <t>CHDEDS-MAT</t>
  </si>
  <si>
    <t>Special Education</t>
  </si>
  <si>
    <t>CONSL-MSED</t>
  </si>
  <si>
    <t>Counselor Education</t>
  </si>
  <si>
    <t>CRL712-AC</t>
  </si>
  <si>
    <t>Critical Languages</t>
  </si>
  <si>
    <t>CRL712-MAT</t>
  </si>
  <si>
    <t>ECHED-MAT</t>
  </si>
  <si>
    <t>ECHED-MSED</t>
  </si>
  <si>
    <t>EDLD-MSED</t>
  </si>
  <si>
    <t>School Leadership</t>
  </si>
  <si>
    <t>ENGLED-MAT</t>
  </si>
  <si>
    <t>ETHEQTP-AC</t>
  </si>
  <si>
    <t>FAMED-MSED</t>
  </si>
  <si>
    <t>FNESED-AC</t>
  </si>
  <si>
    <t>IBEC-MSED</t>
  </si>
  <si>
    <t>LCYTH-MSED</t>
  </si>
  <si>
    <t>Literacy</t>
  </si>
  <si>
    <t>LIBMESP-AC</t>
  </si>
  <si>
    <t>LTACY-MSED</t>
  </si>
  <si>
    <t>MATHED-MAT</t>
  </si>
  <si>
    <t>MB712-MSED</t>
  </si>
  <si>
    <t>MEDSPN-MLS</t>
  </si>
  <si>
    <t>MHLTCNS-MS</t>
  </si>
  <si>
    <t>Mental Health Counseling</t>
  </si>
  <si>
    <t>MUED-MSED</t>
  </si>
  <si>
    <t>MUSICED-AC</t>
  </si>
  <si>
    <t>PHYED-AC</t>
  </si>
  <si>
    <t>PHYED-MSED</t>
  </si>
  <si>
    <t>SECHD16-AC</t>
  </si>
  <si>
    <t>SECHDB2-AC</t>
  </si>
  <si>
    <t>SEDGEN-MAT</t>
  </si>
  <si>
    <t>SEDYTH-AC</t>
  </si>
  <si>
    <t>SLPSY-MSED</t>
  </si>
  <si>
    <t>School Psychologist</t>
  </si>
  <si>
    <t>SPEDB-MSED</t>
  </si>
  <si>
    <t>SPEDM-MSED</t>
  </si>
  <si>
    <t>SPPTH-MA</t>
  </si>
  <si>
    <t>Speech-Language Pathology</t>
  </si>
  <si>
    <t>TESOL-MSED</t>
  </si>
  <si>
    <t>TESOLPM-AC</t>
  </si>
  <si>
    <t>TMCSI-MSED</t>
  </si>
  <si>
    <t>TSWDA-MSED</t>
  </si>
  <si>
    <t xml:space="preserve">Academic Program </t>
  </si>
  <si>
    <t>Educ Flag</t>
  </si>
  <si>
    <t>N</t>
  </si>
  <si>
    <t>Total Number Tracked</t>
  </si>
  <si>
    <t>Knowledge Rate</t>
  </si>
  <si>
    <t>TOTAL</t>
  </si>
  <si>
    <t>ACCT-BBA</t>
  </si>
  <si>
    <t>ADVTG-BS</t>
  </si>
  <si>
    <t>Advertising</t>
  </si>
  <si>
    <t>FMS-BA</t>
  </si>
  <si>
    <t>Food Management Studies</t>
  </si>
  <si>
    <t>FREN712-BA</t>
  </si>
  <si>
    <t>French 7-12</t>
  </si>
  <si>
    <t>MHCART-BA</t>
  </si>
  <si>
    <t>MHCCHEM-BA</t>
  </si>
  <si>
    <t>MHCCLAS-BA</t>
  </si>
  <si>
    <t>MHCCLIT-BA</t>
  </si>
  <si>
    <t>MHCDRAM-BA</t>
  </si>
  <si>
    <t>MHCECON-BS</t>
  </si>
  <si>
    <t>MHCFMST-BA</t>
  </si>
  <si>
    <t>MHCHIS7-BA</t>
  </si>
  <si>
    <t>SOC712-BA</t>
  </si>
  <si>
    <t>FREN-MA</t>
  </si>
  <si>
    <t>ITAL-MA</t>
  </si>
  <si>
    <t>LITCYB6-AC</t>
  </si>
  <si>
    <t>Literacy Teacher, Birth - Grade 6</t>
  </si>
  <si>
    <t>MUSCNDT-MM</t>
  </si>
  <si>
    <t>Conducting</t>
  </si>
  <si>
    <t>MUSPERF-AD</t>
  </si>
  <si>
    <t>SHCSL-MSED</t>
  </si>
  <si>
    <t>School Counseling</t>
  </si>
  <si>
    <t>TESOLBL-AC</t>
  </si>
  <si>
    <t>TESOL and Elementary Bilingual Education</t>
  </si>
  <si>
    <t>ACCT-BA</t>
  </si>
  <si>
    <t>AEITA-MSED</t>
  </si>
  <si>
    <t>RECMGT-AC</t>
  </si>
  <si>
    <t>Archives and Preservation of Cultural Materials</t>
  </si>
  <si>
    <t>RISKMOD-MS</t>
  </si>
  <si>
    <t>SHLEAD-AC</t>
  </si>
  <si>
    <t>School Building Leader</t>
  </si>
  <si>
    <t>TSWDADL-AC</t>
  </si>
  <si>
    <t>Teaching SWD at the Adol level Gen 7-12</t>
  </si>
  <si>
    <t>Source</t>
  </si>
  <si>
    <t>UGRD</t>
  </si>
  <si>
    <t>GRAD</t>
  </si>
  <si>
    <t>Total</t>
  </si>
  <si>
    <t>No Info</t>
  </si>
  <si>
    <t>CnG</t>
  </si>
  <si>
    <t>FDS</t>
  </si>
  <si>
    <t>NSC</t>
  </si>
  <si>
    <t>Grand Total</t>
  </si>
  <si>
    <t>1. FT</t>
  </si>
  <si>
    <t>2. PT</t>
  </si>
  <si>
    <t>3. ENTR</t>
  </si>
  <si>
    <t>4. TMP</t>
  </si>
  <si>
    <t>5. FRL</t>
  </si>
  <si>
    <t>6. INT</t>
  </si>
  <si>
    <t>7. SRV</t>
  </si>
  <si>
    <t>9. ENR</t>
  </si>
  <si>
    <t>10.SKWK</t>
  </si>
  <si>
    <t>12.NSK</t>
  </si>
  <si>
    <t>8. MTY</t>
  </si>
  <si>
    <t>11.SKENR</t>
  </si>
  <si>
    <t>%</t>
  </si>
  <si>
    <t>Enrolled</t>
  </si>
  <si>
    <t>Employed</t>
  </si>
  <si>
    <t>Not employed</t>
  </si>
  <si>
    <t>AAPI</t>
  </si>
  <si>
    <t>AI/AN</t>
  </si>
  <si>
    <t>Black</t>
  </si>
  <si>
    <t>Hispanic</t>
  </si>
  <si>
    <t>Two or more</t>
  </si>
  <si>
    <t>$80,000 - $89,999</t>
  </si>
  <si>
    <t>$90,000 - $149,999</t>
  </si>
  <si>
    <t>More than $150,000</t>
  </si>
  <si>
    <t>FDS Respondents by Annual Salary</t>
  </si>
  <si>
    <t>&lt;$40K</t>
  </si>
  <si>
    <t>$40k - $80k</t>
  </si>
  <si>
    <t xml:space="preserve"> &gt;$80k</t>
  </si>
  <si>
    <t>Less than $30,000</t>
  </si>
  <si>
    <t>$30,000 - $39,999</t>
  </si>
  <si>
    <t>$40,000 - $49,999</t>
  </si>
  <si>
    <t>$50,000 - $59,999</t>
  </si>
  <si>
    <t>$60,000 - $69,999</t>
  </si>
  <si>
    <t>$70,000 - $79,999</t>
  </si>
  <si>
    <t>No info</t>
  </si>
  <si>
    <t>Some Info</t>
  </si>
  <si>
    <t xml:space="preserve">                                                                                                                                                                                                               </t>
  </si>
  <si>
    <t>Not Specified</t>
  </si>
  <si>
    <t>CHEM-BS</t>
  </si>
  <si>
    <t>FASH-BA</t>
  </si>
  <si>
    <t>GRKST-BA</t>
  </si>
  <si>
    <t>HDFS-BA</t>
  </si>
  <si>
    <t>ITAL712-BA</t>
  </si>
  <si>
    <t>MHCACC-BBA</t>
  </si>
  <si>
    <t>MHCANTH-BA</t>
  </si>
  <si>
    <t>MHCARD-BFA</t>
  </si>
  <si>
    <t>MHCART-BFA</t>
  </si>
  <si>
    <t>MHCEECE-BA</t>
  </si>
  <si>
    <t>MHCENS-BA</t>
  </si>
  <si>
    <t>MHCFMS-BA</t>
  </si>
  <si>
    <t>MHCLING-BA</t>
  </si>
  <si>
    <t>MHCPHED-BS</t>
  </si>
  <si>
    <t>Macaulay Honors</t>
  </si>
  <si>
    <t>AEPHY-MSED</t>
  </si>
  <si>
    <t>Adolescent Education: Physics, Grades 7-12</t>
  </si>
  <si>
    <t>APLITCY-MS</t>
  </si>
  <si>
    <t>Applied Literacy (non-cert)</t>
  </si>
  <si>
    <t>BIOL-MAT</t>
  </si>
  <si>
    <t>Adolescent Education: Science (Chemistry - Earth Science - Biology), Grades 7-12</t>
  </si>
  <si>
    <t>CHEM-MS</t>
  </si>
  <si>
    <t>TAX-MS</t>
  </si>
  <si>
    <t>Taxation</t>
  </si>
  <si>
    <t>% Wrk/Enrd among Tracked</t>
  </si>
  <si>
    <t>Total Working/ Enrolled</t>
  </si>
  <si>
    <t># Not Seeking Work</t>
  </si>
  <si>
    <t>*Since the First Destination Survey (FDS) and National Student Clearinghouse (NSC) contains the most recent data, results from these sources are prioritized above other data sources. Results from the Cap and Gown Survey (CnG), which is completed by graduating students, are incorporated only when no other data are available on the status of an alumnus.</t>
  </si>
  <si>
    <t>2025 Alumni by Data Source and Academic Level</t>
  </si>
  <si>
    <t>2025 Alumni by PRIMARY Data Source and Academic Level</t>
  </si>
  <si>
    <t>2025 UGRD Alumni by Primary Data Source and NACE Outcome</t>
  </si>
  <si>
    <t>2025 GRAD Alumni by Primary Data Source and NACE Outcome</t>
  </si>
  <si>
    <t>Class of 2025 by Race/Ethnicity and Career Outcome</t>
  </si>
  <si>
    <t>Percentage of Class of 2025 Tracked</t>
  </si>
  <si>
    <t>Class of 2025 by Career Outcome</t>
  </si>
  <si>
    <t>Class of 2025 by Gender and Career Outcome</t>
  </si>
  <si>
    <t>% among Tracked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</si>
</sst>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2"/>
      <color theme="1"/>
      <name val="Calibri"/>
      <family val="2"/>
      <scheme val="minor"/>
    </font>
    <font>
      <sz val="11"/>
      <color theme="1"/>
      <name val="Calibri"/>
      <family val="2"/>
      <scheme val="minor"/>
    </font>
    <font>
      <sz val="12"/>
      <color rgb="FF000000"/>
      <name val="Calibri"/>
      <family val="2"/>
      <scheme val="minor"/>
    </font>
    <font>
      <b/>
      <sz val="12"/>
      <color theme="1"/>
      <name val="Calibri"/>
      <family val="2"/>
      <scheme val="minor"/>
    </font>
    <font>
      <sz val="10"/>
      <color theme="1"/>
      <name val="Calibri"/>
      <family val="2"/>
      <scheme val="minor"/>
    </font>
    <font>
      <b/>
      <sz val="10"/>
      <color theme="0"/>
      <name val="Calibri"/>
      <family val="2"/>
      <scheme val="minor"/>
    </font>
    <font>
      <sz val="9"/>
      <color theme="1"/>
      <name val="Calibri"/>
      <family val="2"/>
      <scheme val="minor"/>
    </font>
    <font>
      <b/>
      <sz val="12"/>
      <color theme="0"/>
      <name val="Calibri"/>
      <family val="2"/>
      <scheme val="minor"/>
    </font>
    <font>
      <b/>
      <sz val="9"/>
      <color theme="0"/>
      <name val="Calibri"/>
      <family val="2"/>
      <scheme val="minor"/>
    </font>
    <font>
      <sz val="12"/>
      <color theme="0"/>
      <name val="Calibri"/>
      <family val="2"/>
      <scheme val="minor"/>
    </font>
    <font>
      <b/>
      <sz val="12"/>
      <color rgb="FFC00000"/>
      <name val="Calibri"/>
      <family val="2"/>
      <scheme val="minor"/>
    </font>
    <font>
      <sz val="12"/>
      <color rgb="FFC00000"/>
      <name val="Calibri"/>
      <family val="2"/>
      <scheme val="minor"/>
    </font>
    <font>
      <sz val="11"/>
      <color theme="1" tint="0.249977111117893"/>
      <name val="Calibri"/>
      <family val="2"/>
      <scheme val="minor"/>
    </font>
    <font>
      <sz val="12"/>
      <color theme="0" tint="-4.9989318521683403E-2"/>
      <name val="Calibri"/>
      <family val="2"/>
      <scheme val="minor"/>
    </font>
    <font>
      <sz val="11"/>
      <color theme="0"/>
      <name val="Calibri"/>
      <family val="2"/>
      <scheme val="minor"/>
    </font>
    <font>
      <sz val="9"/>
      <color theme="1"/>
      <name val="Aptos Narrow"/>
    </font>
    <font>
      <sz val="9"/>
      <color rgb="FF666666"/>
      <name val="Aptos Narrow"/>
    </font>
    <font>
      <sz val="9"/>
      <color rgb="FF000000"/>
      <name val="Aptos Narrow"/>
    </font>
    <font>
      <b/>
      <sz val="9"/>
      <color theme="0"/>
      <name val="Aptos Narrow"/>
    </font>
    <font>
      <sz val="9"/>
      <color rgb="FF333333"/>
      <name val="Aptos Narrow"/>
    </font>
    <font>
      <sz val="9"/>
      <color rgb="FFC00000"/>
      <name val="Aptos Narrow"/>
    </font>
    <font>
      <sz val="9"/>
      <color theme="1" tint="0.499984740745262"/>
      <name val="Aptos Narrow"/>
    </font>
    <font>
      <sz val="12"/>
      <color rgb="FF7030A0"/>
      <name val="Calibri"/>
      <family val="2"/>
      <scheme val="minor"/>
    </font>
    <font>
      <sz val="12"/>
      <color theme="9" tint="-0.499984740745262"/>
      <name val="Calibri"/>
      <family val="2"/>
      <scheme val="minor"/>
    </font>
    <font>
      <b/>
      <sz val="12"/>
      <color rgb="FF0070C0"/>
      <name val="Calibri"/>
      <family val="2"/>
      <scheme val="minor"/>
    </font>
    <font>
      <sz val="9"/>
      <color theme="9" tint="-0.499984740745262"/>
      <name val="Aptos Narrow"/>
    </font>
    <font>
      <sz val="12"/>
      <color theme="2"/>
      <name val="Calibri"/>
      <family val="2"/>
      <scheme val="minor"/>
    </font>
    <font>
      <b/>
      <sz val="12"/>
      <color theme="2"/>
      <name val="Calibri"/>
      <family val="2"/>
      <scheme val="minor"/>
    </font>
    <font>
      <b/>
      <sz val="11"/>
      <color theme="2"/>
      <name val="Calibri"/>
      <family val="2"/>
      <scheme val="minor"/>
    </font>
  </fonts>
  <fills count="8">
    <fill>
      <patternFill patternType="none"/>
    </fill>
    <fill>
      <patternFill patternType="gray125"/>
    </fill>
    <fill>
      <patternFill patternType="solid">
        <fgColor theme="1"/>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14999847407452621"/>
        <bgColor indexed="64"/>
      </patternFill>
    </fill>
    <fill>
      <patternFill patternType="solid">
        <fgColor theme="1" tint="0.34998626667073579"/>
        <bgColor indexed="64"/>
      </patternFill>
    </fill>
  </fills>
  <borders count="44">
    <border>
      <left/>
      <right/>
      <top/>
      <bottom/>
      <diagonal/>
    </border>
    <border>
      <left/>
      <right style="double">
        <color indexed="64"/>
      </right>
      <top/>
      <bottom/>
      <diagonal/>
    </border>
    <border>
      <left/>
      <right/>
      <top/>
      <bottom style="medium">
        <color indexed="64"/>
      </bottom>
      <diagonal/>
    </border>
    <border>
      <left/>
      <right style="double">
        <color indexed="64"/>
      </right>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double">
        <color indexed="64"/>
      </left>
      <right style="double">
        <color indexed="64"/>
      </right>
      <top/>
      <bottom/>
      <diagonal/>
    </border>
    <border>
      <left/>
      <right/>
      <top style="medium">
        <color indexed="64"/>
      </top>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uble">
        <color indexed="64"/>
      </bottom>
      <diagonal/>
    </border>
    <border>
      <left/>
      <right/>
      <top style="double">
        <color indexed="64"/>
      </top>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dotted">
        <color theme="0" tint="-0.34998626667073579"/>
      </left>
      <right style="dotted">
        <color theme="0" tint="-0.34998626667073579"/>
      </right>
      <top/>
      <bottom style="medium">
        <color indexed="64"/>
      </bottom>
      <diagonal/>
    </border>
    <border>
      <left/>
      <right style="medium">
        <color indexed="64"/>
      </right>
      <top style="thin">
        <color indexed="64"/>
      </top>
      <bottom style="thin">
        <color indexed="64"/>
      </bottom>
      <diagonal/>
    </border>
    <border>
      <left style="double">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dotted">
        <color theme="0" tint="-0.34998626667073579"/>
      </left>
      <right style="medium">
        <color indexed="64"/>
      </right>
      <top style="thin">
        <color indexed="64"/>
      </top>
      <bottom style="medium">
        <color indexed="64"/>
      </bottom>
      <diagonal/>
    </border>
    <border>
      <left style="double">
        <color indexed="64"/>
      </left>
      <right style="dotted">
        <color theme="0" tint="-0.34998626667073579"/>
      </right>
      <top/>
      <bottom style="thin">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1" fillId="0" borderId="0"/>
  </cellStyleXfs>
  <cellXfs count="259">
    <xf numFmtId="0" fontId="0" fillId="0" borderId="0" xfId="0"/>
    <xf numFmtId="0" fontId="4" fillId="0" borderId="0" xfId="0" applyFont="1" applyAlignment="1">
      <alignment horizontal="center" wrapText="1"/>
    </xf>
    <xf numFmtId="0" fontId="5" fillId="2" borderId="0" xfId="0" applyFont="1" applyFill="1" applyAlignment="1">
      <alignment horizontal="center" wrapText="1"/>
    </xf>
    <xf numFmtId="0" fontId="0" fillId="0" borderId="0" xfId="0" applyAlignment="1">
      <alignment horizontal="center"/>
    </xf>
    <xf numFmtId="1" fontId="0" fillId="0" borderId="0" xfId="0" applyNumberFormat="1"/>
    <xf numFmtId="1" fontId="0" fillId="0" borderId="0" xfId="0" applyNumberFormat="1" applyAlignment="1">
      <alignment horizontal="center"/>
    </xf>
    <xf numFmtId="1" fontId="2" fillId="0" borderId="0" xfId="0" applyNumberFormat="1" applyFont="1" applyAlignment="1">
      <alignment horizontal="center"/>
    </xf>
    <xf numFmtId="0" fontId="5" fillId="2" borderId="1" xfId="0" applyFont="1" applyFill="1" applyBorder="1" applyAlignment="1">
      <alignment horizontal="center" wrapText="1"/>
    </xf>
    <xf numFmtId="0" fontId="0" fillId="0" borderId="1" xfId="0" applyBorder="1" applyAlignment="1">
      <alignment horizontal="center"/>
    </xf>
    <xf numFmtId="1" fontId="2" fillId="0" borderId="2" xfId="0" applyNumberFormat="1" applyFont="1" applyBorder="1" applyAlignment="1">
      <alignment horizontal="center"/>
    </xf>
    <xf numFmtId="1" fontId="0" fillId="0" borderId="2" xfId="0" applyNumberFormat="1" applyBorder="1" applyAlignment="1">
      <alignment horizontal="center"/>
    </xf>
    <xf numFmtId="0" fontId="0" fillId="0" borderId="0" xfId="0"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5" fillId="2" borderId="1" xfId="0" applyFont="1" applyFill="1" applyBorder="1" applyAlignment="1">
      <alignment horizontal="left" wrapText="1"/>
    </xf>
    <xf numFmtId="0" fontId="6" fillId="0" borderId="1" xfId="0" applyFont="1" applyBorder="1"/>
    <xf numFmtId="0" fontId="6" fillId="0" borderId="3" xfId="0" applyFont="1" applyBorder="1"/>
    <xf numFmtId="0" fontId="8" fillId="2" borderId="5" xfId="0" applyFont="1" applyFill="1" applyBorder="1"/>
    <xf numFmtId="9" fontId="7" fillId="2" borderId="5" xfId="0" applyNumberFormat="1" applyFont="1" applyFill="1" applyBorder="1" applyAlignment="1">
      <alignment horizontal="center"/>
    </xf>
    <xf numFmtId="0" fontId="5" fillId="2" borderId="8" xfId="0" applyFont="1" applyFill="1" applyBorder="1" applyAlignment="1">
      <alignment horizontal="center" wrapText="1"/>
    </xf>
    <xf numFmtId="1" fontId="0" fillId="0" borderId="8" xfId="0" applyNumberFormat="1" applyBorder="1" applyAlignment="1">
      <alignment horizontal="center"/>
    </xf>
    <xf numFmtId="1" fontId="0" fillId="0" borderId="7" xfId="0" applyNumberFormat="1" applyBorder="1" applyAlignment="1">
      <alignment horizontal="center"/>
    </xf>
    <xf numFmtId="0" fontId="5" fillId="2" borderId="10" xfId="0" applyFont="1" applyFill="1" applyBorder="1" applyAlignment="1">
      <alignment horizontal="center" wrapText="1"/>
    </xf>
    <xf numFmtId="3" fontId="0" fillId="0" borderId="0" xfId="0" applyNumberFormat="1"/>
    <xf numFmtId="0" fontId="0" fillId="0" borderId="6" xfId="0" applyBorder="1"/>
    <xf numFmtId="3" fontId="0" fillId="0" borderId="0" xfId="0" applyNumberFormat="1" applyAlignment="1">
      <alignment horizontal="center"/>
    </xf>
    <xf numFmtId="0" fontId="0" fillId="0" borderId="2" xfId="0" applyBorder="1" applyAlignment="1">
      <alignment horizontal="center"/>
    </xf>
    <xf numFmtId="0" fontId="0" fillId="0" borderId="11" xfId="0" applyBorder="1" applyAlignment="1">
      <alignment horizontal="center"/>
    </xf>
    <xf numFmtId="1" fontId="3" fillId="0" borderId="14" xfId="0" applyNumberFormat="1" applyFont="1" applyBorder="1" applyAlignment="1">
      <alignment horizontal="center"/>
    </xf>
    <xf numFmtId="1" fontId="3" fillId="0" borderId="15" xfId="0" applyNumberFormat="1" applyFont="1" applyBorder="1" applyAlignment="1">
      <alignment horizontal="center"/>
    </xf>
    <xf numFmtId="3" fontId="0" fillId="0" borderId="8" xfId="0" applyNumberFormat="1" applyBorder="1" applyAlignment="1">
      <alignment horizontal="center"/>
    </xf>
    <xf numFmtId="1" fontId="1" fillId="0" borderId="0" xfId="0" applyNumberFormat="1" applyFont="1"/>
    <xf numFmtId="0" fontId="1" fillId="0" borderId="8" xfId="0" applyFont="1" applyBorder="1"/>
    <xf numFmtId="9" fontId="11" fillId="0" borderId="1" xfId="0" applyNumberFormat="1" applyFont="1" applyBorder="1" applyAlignment="1">
      <alignment horizontal="center"/>
    </xf>
    <xf numFmtId="9" fontId="11" fillId="0" borderId="3" xfId="0" applyNumberFormat="1" applyFont="1" applyBorder="1" applyAlignment="1">
      <alignment horizontal="center"/>
    </xf>
    <xf numFmtId="0" fontId="10" fillId="0" borderId="0" xfId="0" applyFont="1"/>
    <xf numFmtId="0" fontId="0" fillId="0" borderId="0" xfId="0" applyAlignment="1">
      <alignment horizontal="right"/>
    </xf>
    <xf numFmtId="0" fontId="9" fillId="3" borderId="7" xfId="0" applyFont="1" applyFill="1" applyBorder="1"/>
    <xf numFmtId="0" fontId="9" fillId="3" borderId="2" xfId="0" applyFont="1" applyFill="1" applyBorder="1" applyAlignment="1">
      <alignment horizontal="right"/>
    </xf>
    <xf numFmtId="0" fontId="9" fillId="0" borderId="0" xfId="0" applyFont="1"/>
    <xf numFmtId="0" fontId="9" fillId="0" borderId="0" xfId="0" applyFont="1" applyAlignment="1">
      <alignment horizontal="right"/>
    </xf>
    <xf numFmtId="0" fontId="9" fillId="3" borderId="2" xfId="0" applyFont="1" applyFill="1" applyBorder="1" applyAlignment="1">
      <alignment horizontal="center"/>
    </xf>
    <xf numFmtId="164" fontId="1" fillId="0" borderId="0" xfId="0" applyNumberFormat="1" applyFont="1" applyAlignment="1">
      <alignment horizontal="right"/>
    </xf>
    <xf numFmtId="3" fontId="9" fillId="3" borderId="8" xfId="0" applyNumberFormat="1" applyFont="1" applyFill="1" applyBorder="1" applyAlignment="1">
      <alignment horizontal="right"/>
    </xf>
    <xf numFmtId="0" fontId="3" fillId="0" borderId="0" xfId="0" applyFont="1" applyAlignment="1">
      <alignment horizontal="right"/>
    </xf>
    <xf numFmtId="9" fontId="3" fillId="0" borderId="0" xfId="0" applyNumberFormat="1" applyFont="1" applyAlignment="1">
      <alignment horizontal="center"/>
    </xf>
    <xf numFmtId="9" fontId="3" fillId="0" borderId="0" xfId="0" applyNumberFormat="1" applyFont="1" applyAlignment="1">
      <alignment horizontal="right"/>
    </xf>
    <xf numFmtId="9" fontId="1" fillId="0" borderId="0" xfId="0" applyNumberFormat="1" applyFont="1" applyAlignment="1">
      <alignment horizontal="center"/>
    </xf>
    <xf numFmtId="3" fontId="12" fillId="0" borderId="8" xfId="0" applyNumberFormat="1" applyFont="1" applyBorder="1" applyAlignment="1">
      <alignment horizontal="center"/>
    </xf>
    <xf numFmtId="0" fontId="12" fillId="0" borderId="8" xfId="0" applyFont="1" applyBorder="1" applyAlignment="1">
      <alignment horizontal="center"/>
    </xf>
    <xf numFmtId="3" fontId="1" fillId="0" borderId="0" xfId="0" applyNumberFormat="1" applyFont="1" applyAlignment="1">
      <alignment horizontal="right"/>
    </xf>
    <xf numFmtId="9" fontId="1" fillId="0" borderId="2" xfId="0" applyNumberFormat="1" applyFont="1" applyBorder="1" applyAlignment="1">
      <alignment horizontal="center"/>
    </xf>
    <xf numFmtId="3" fontId="1" fillId="0" borderId="0" xfId="0" applyNumberFormat="1" applyFont="1" applyAlignment="1">
      <alignment horizontal="center"/>
    </xf>
    <xf numFmtId="0" fontId="1" fillId="0" borderId="0" xfId="0" applyFont="1" applyAlignment="1">
      <alignment horizontal="center"/>
    </xf>
    <xf numFmtId="0" fontId="1" fillId="0" borderId="17" xfId="0" applyFont="1" applyBorder="1" applyAlignment="1">
      <alignment horizontal="center"/>
    </xf>
    <xf numFmtId="0" fontId="1" fillId="0" borderId="2" xfId="0" applyFont="1" applyBorder="1" applyAlignment="1">
      <alignment horizontal="center"/>
    </xf>
    <xf numFmtId="0" fontId="9" fillId="3" borderId="2" xfId="0" applyFont="1" applyFill="1" applyBorder="1"/>
    <xf numFmtId="0" fontId="1" fillId="4" borderId="0" xfId="0" applyFont="1" applyFill="1"/>
    <xf numFmtId="0" fontId="1" fillId="4" borderId="18" xfId="0" applyFont="1" applyFill="1" applyBorder="1"/>
    <xf numFmtId="0" fontId="1" fillId="4" borderId="19" xfId="0" applyFont="1" applyFill="1" applyBorder="1"/>
    <xf numFmtId="0" fontId="9" fillId="3" borderId="0" xfId="0" applyFont="1" applyFill="1"/>
    <xf numFmtId="9" fontId="9" fillId="3" borderId="0" xfId="0" applyNumberFormat="1" applyFont="1" applyFill="1" applyAlignment="1">
      <alignment horizontal="right"/>
    </xf>
    <xf numFmtId="10" fontId="0" fillId="0" borderId="0" xfId="0" applyNumberFormat="1"/>
    <xf numFmtId="0" fontId="9" fillId="3" borderId="8" xfId="0" applyFont="1" applyFill="1" applyBorder="1"/>
    <xf numFmtId="0" fontId="1" fillId="4" borderId="11" xfId="0" applyFont="1" applyFill="1" applyBorder="1"/>
    <xf numFmtId="9" fontId="1" fillId="0" borderId="11" xfId="0" applyNumberFormat="1" applyFont="1" applyBorder="1"/>
    <xf numFmtId="9" fontId="1" fillId="0" borderId="0" xfId="0" applyNumberFormat="1" applyFont="1"/>
    <xf numFmtId="9" fontId="1" fillId="0" borderId="19" xfId="0" applyNumberFormat="1" applyFont="1" applyBorder="1"/>
    <xf numFmtId="9" fontId="9" fillId="3" borderId="0" xfId="0" applyNumberFormat="1" applyFont="1" applyFill="1"/>
    <xf numFmtId="0" fontId="0" fillId="4" borderId="0" xfId="0" applyFill="1"/>
    <xf numFmtId="0" fontId="0" fillId="4" borderId="8" xfId="0" applyFill="1" applyBorder="1"/>
    <xf numFmtId="3" fontId="9" fillId="3" borderId="8" xfId="0" applyNumberFormat="1" applyFont="1" applyFill="1" applyBorder="1"/>
    <xf numFmtId="9" fontId="9" fillId="3" borderId="16" xfId="0" applyNumberFormat="1" applyFont="1" applyFill="1" applyBorder="1"/>
    <xf numFmtId="0" fontId="9" fillId="0" borderId="0" xfId="0" applyFont="1" applyAlignment="1">
      <alignment horizontal="center"/>
    </xf>
    <xf numFmtId="3" fontId="9" fillId="0" borderId="0" xfId="0" applyNumberFormat="1" applyFont="1"/>
    <xf numFmtId="0" fontId="0" fillId="4" borderId="8"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9" fillId="3" borderId="23" xfId="0" applyFont="1" applyFill="1" applyBorder="1"/>
    <xf numFmtId="0" fontId="1" fillId="4" borderId="22" xfId="0" applyFont="1" applyFill="1" applyBorder="1"/>
    <xf numFmtId="0" fontId="1" fillId="4" borderId="24" xfId="0" applyFont="1" applyFill="1" applyBorder="1"/>
    <xf numFmtId="0" fontId="1" fillId="4" borderId="25" xfId="0" applyFont="1" applyFill="1" applyBorder="1"/>
    <xf numFmtId="0" fontId="0" fillId="4" borderId="9" xfId="0" applyFill="1" applyBorder="1" applyAlignment="1">
      <alignment horizontal="left" vertical="center" wrapText="1"/>
    </xf>
    <xf numFmtId="0" fontId="0" fillId="4" borderId="8" xfId="0" applyFill="1" applyBorder="1" applyAlignment="1">
      <alignment horizontal="left" vertical="center" wrapText="1"/>
    </xf>
    <xf numFmtId="0" fontId="0" fillId="4" borderId="20" xfId="0" applyFill="1" applyBorder="1" applyAlignment="1">
      <alignment horizontal="left" vertical="center" wrapText="1"/>
    </xf>
    <xf numFmtId="0" fontId="0" fillId="4" borderId="21" xfId="0" applyFill="1" applyBorder="1" applyAlignment="1">
      <alignment horizontal="left" vertical="center" wrapText="1"/>
    </xf>
    <xf numFmtId="9" fontId="1" fillId="0" borderId="0" xfId="0" applyNumberFormat="1" applyFont="1" applyAlignment="1">
      <alignment horizontal="right"/>
    </xf>
    <xf numFmtId="9" fontId="1" fillId="0" borderId="19" xfId="0" applyNumberFormat="1" applyFont="1" applyBorder="1" applyAlignment="1">
      <alignment horizontal="right"/>
    </xf>
    <xf numFmtId="3" fontId="1" fillId="0" borderId="8" xfId="0" applyNumberFormat="1" applyFont="1" applyBorder="1"/>
    <xf numFmtId="9" fontId="1" fillId="0" borderId="16" xfId="0" applyNumberFormat="1" applyFont="1" applyBorder="1"/>
    <xf numFmtId="1" fontId="12" fillId="0" borderId="8" xfId="0" applyNumberFormat="1" applyFont="1" applyBorder="1" applyAlignment="1">
      <alignment horizontal="right"/>
    </xf>
    <xf numFmtId="1" fontId="12" fillId="0" borderId="21" xfId="0" applyNumberFormat="1" applyFont="1" applyBorder="1" applyAlignment="1">
      <alignment horizontal="right"/>
    </xf>
    <xf numFmtId="0" fontId="12" fillId="0" borderId="0" xfId="0" applyFont="1" applyAlignment="1">
      <alignment horizontal="right"/>
    </xf>
    <xf numFmtId="0" fontId="12" fillId="0" borderId="19" xfId="0" applyFont="1" applyBorder="1" applyAlignment="1">
      <alignment horizontal="right"/>
    </xf>
    <xf numFmtId="0" fontId="12" fillId="0" borderId="9" xfId="0" applyFont="1" applyBorder="1" applyAlignment="1">
      <alignment horizontal="right"/>
    </xf>
    <xf numFmtId="0" fontId="12" fillId="0" borderId="8" xfId="0" applyFont="1" applyBorder="1" applyAlignment="1">
      <alignment horizontal="right"/>
    </xf>
    <xf numFmtId="0" fontId="12" fillId="0" borderId="21" xfId="0" applyFont="1" applyBorder="1" applyAlignment="1">
      <alignment horizontal="right"/>
    </xf>
    <xf numFmtId="0" fontId="12" fillId="0" borderId="11" xfId="0" applyFont="1" applyBorder="1" applyAlignment="1">
      <alignment horizontal="right"/>
    </xf>
    <xf numFmtId="0" fontId="0" fillId="0" borderId="19" xfId="0" applyBorder="1"/>
    <xf numFmtId="0" fontId="0" fillId="3" borderId="2" xfId="0" applyFill="1" applyBorder="1"/>
    <xf numFmtId="0" fontId="0" fillId="0" borderId="11" xfId="0" applyBorder="1"/>
    <xf numFmtId="0" fontId="0" fillId="4" borderId="18" xfId="0" applyFill="1" applyBorder="1"/>
    <xf numFmtId="10" fontId="9" fillId="0" borderId="0" xfId="0" applyNumberFormat="1" applyFont="1"/>
    <xf numFmtId="0" fontId="0" fillId="0" borderId="0" xfId="0" applyAlignment="1">
      <alignment vertical="center"/>
    </xf>
    <xf numFmtId="9" fontId="1" fillId="4" borderId="18" xfId="0" applyNumberFormat="1" applyFont="1" applyFill="1" applyBorder="1" applyAlignment="1">
      <alignment horizontal="right"/>
    </xf>
    <xf numFmtId="1" fontId="12" fillId="4" borderId="20" xfId="0" applyNumberFormat="1" applyFont="1" applyFill="1" applyBorder="1" applyAlignment="1">
      <alignment horizontal="right"/>
    </xf>
    <xf numFmtId="0" fontId="12" fillId="4" borderId="18" xfId="0" applyFont="1" applyFill="1" applyBorder="1" applyAlignment="1">
      <alignment horizontal="right"/>
    </xf>
    <xf numFmtId="9" fontId="1" fillId="4" borderId="18" xfId="0" applyNumberFormat="1" applyFont="1" applyFill="1" applyBorder="1"/>
    <xf numFmtId="0" fontId="12" fillId="4" borderId="20" xfId="0" applyFont="1" applyFill="1" applyBorder="1" applyAlignment="1">
      <alignment horizontal="right"/>
    </xf>
    <xf numFmtId="0" fontId="4" fillId="4" borderId="9" xfId="0" applyFont="1" applyFill="1" applyBorder="1"/>
    <xf numFmtId="0" fontId="4" fillId="4" borderId="8" xfId="0" applyFont="1" applyFill="1" applyBorder="1"/>
    <xf numFmtId="0" fontId="4" fillId="4" borderId="20" xfId="0" applyFont="1" applyFill="1" applyBorder="1"/>
    <xf numFmtId="0" fontId="4" fillId="4" borderId="21" xfId="0" applyFont="1" applyFill="1" applyBorder="1"/>
    <xf numFmtId="0" fontId="13" fillId="3" borderId="8" xfId="0" applyFont="1" applyFill="1" applyBorder="1"/>
    <xf numFmtId="9" fontId="13" fillId="3" borderId="0" xfId="0" applyNumberFormat="1" applyFont="1" applyFill="1" applyAlignment="1">
      <alignment horizontal="center"/>
    </xf>
    <xf numFmtId="164" fontId="1" fillId="0" borderId="2" xfId="0" applyNumberFormat="1" applyFont="1" applyBorder="1" applyAlignment="1">
      <alignment horizontal="right"/>
    </xf>
    <xf numFmtId="164" fontId="13" fillId="3" borderId="0" xfId="0" applyNumberFormat="1" applyFont="1" applyFill="1" applyAlignment="1">
      <alignment horizontal="right"/>
    </xf>
    <xf numFmtId="3" fontId="0" fillId="0" borderId="4" xfId="0" applyNumberFormat="1" applyBorder="1" applyAlignment="1">
      <alignment horizontal="center"/>
    </xf>
    <xf numFmtId="0" fontId="9" fillId="3" borderId="7" xfId="0" applyFont="1" applyFill="1" applyBorder="1" applyAlignment="1">
      <alignment horizontal="center"/>
    </xf>
    <xf numFmtId="0" fontId="9" fillId="3" borderId="17" xfId="0" applyFont="1" applyFill="1" applyBorder="1" applyAlignment="1">
      <alignment horizontal="center"/>
    </xf>
    <xf numFmtId="0" fontId="0" fillId="4" borderId="21" xfId="0" applyFill="1" applyBorder="1" applyAlignment="1">
      <alignment horizontal="left" vertical="top" wrapText="1"/>
    </xf>
    <xf numFmtId="0" fontId="0" fillId="4" borderId="8" xfId="0" applyFill="1" applyBorder="1" applyAlignment="1">
      <alignment horizontal="left" vertical="top" wrapText="1"/>
    </xf>
    <xf numFmtId="0" fontId="0" fillId="4" borderId="20" xfId="0" applyFill="1" applyBorder="1" applyAlignment="1">
      <alignment horizontal="left" vertical="top" wrapText="1"/>
    </xf>
    <xf numFmtId="9" fontId="0" fillId="0" borderId="0" xfId="0" applyNumberFormat="1"/>
    <xf numFmtId="0" fontId="0" fillId="0" borderId="0" xfId="0" applyAlignment="1">
      <alignment horizontal="center" vertical="center" wrapText="1"/>
    </xf>
    <xf numFmtId="0" fontId="1" fillId="0" borderId="0" xfId="0" applyFont="1"/>
    <xf numFmtId="1" fontId="12" fillId="0" borderId="0" xfId="0" applyNumberFormat="1" applyFont="1" applyAlignment="1">
      <alignment horizontal="right"/>
    </xf>
    <xf numFmtId="1" fontId="9" fillId="3" borderId="0" xfId="0" applyNumberFormat="1" applyFont="1" applyFill="1"/>
    <xf numFmtId="1" fontId="12" fillId="4" borderId="18" xfId="0" applyNumberFormat="1" applyFont="1" applyFill="1" applyBorder="1" applyAlignment="1">
      <alignment horizontal="right"/>
    </xf>
    <xf numFmtId="1" fontId="12" fillId="0" borderId="19" xfId="0" applyNumberFormat="1" applyFont="1" applyBorder="1" applyAlignment="1">
      <alignment horizontal="right"/>
    </xf>
    <xf numFmtId="1" fontId="9" fillId="3" borderId="0" xfId="0" applyNumberFormat="1" applyFont="1" applyFill="1" applyAlignment="1">
      <alignment horizontal="right"/>
    </xf>
    <xf numFmtId="9" fontId="9" fillId="3" borderId="2" xfId="0" applyNumberFormat="1" applyFont="1" applyFill="1" applyBorder="1" applyAlignment="1">
      <alignment horizontal="center"/>
    </xf>
    <xf numFmtId="9" fontId="12" fillId="0" borderId="0" xfId="0" applyNumberFormat="1" applyFont="1" applyAlignment="1">
      <alignment horizontal="right"/>
    </xf>
    <xf numFmtId="9" fontId="9" fillId="0" borderId="0" xfId="0" applyNumberFormat="1" applyFont="1"/>
    <xf numFmtId="0" fontId="1" fillId="0" borderId="0" xfId="0" applyFont="1" applyAlignment="1">
      <alignment horizontal="right"/>
    </xf>
    <xf numFmtId="3" fontId="0" fillId="0" borderId="0" xfId="0" applyNumberFormat="1" applyAlignment="1">
      <alignment horizontal="right"/>
    </xf>
    <xf numFmtId="9" fontId="1" fillId="0" borderId="12" xfId="0" applyNumberFormat="1" applyFont="1" applyBorder="1" applyAlignment="1">
      <alignment horizontal="center"/>
    </xf>
    <xf numFmtId="0" fontId="12" fillId="0" borderId="13" xfId="0" applyFont="1" applyBorder="1" applyAlignment="1">
      <alignment horizontal="center"/>
    </xf>
    <xf numFmtId="164" fontId="1" fillId="0" borderId="12" xfId="0" applyNumberFormat="1" applyFont="1" applyBorder="1" applyAlignment="1">
      <alignment horizontal="right"/>
    </xf>
    <xf numFmtId="3" fontId="1" fillId="0" borderId="12" xfId="0" applyNumberFormat="1" applyFont="1" applyBorder="1" applyAlignment="1">
      <alignment horizontal="right"/>
    </xf>
    <xf numFmtId="3" fontId="0" fillId="0" borderId="2" xfId="0" applyNumberFormat="1" applyBorder="1"/>
    <xf numFmtId="1" fontId="0" fillId="0" borderId="29" xfId="0" applyNumberFormat="1" applyBorder="1" applyAlignment="1">
      <alignment horizontal="center"/>
    </xf>
    <xf numFmtId="1" fontId="0" fillId="0" borderId="28" xfId="0" applyNumberFormat="1" applyBorder="1" applyAlignment="1">
      <alignment horizontal="center"/>
    </xf>
    <xf numFmtId="3" fontId="0" fillId="0" borderId="27" xfId="0" applyNumberFormat="1" applyBorder="1" applyAlignment="1">
      <alignment horizontal="center"/>
    </xf>
    <xf numFmtId="0" fontId="15" fillId="0" borderId="0" xfId="0" applyFont="1" applyAlignment="1">
      <alignment wrapText="1"/>
    </xf>
    <xf numFmtId="0" fontId="16" fillId="0" borderId="0" xfId="0" applyFont="1" applyAlignment="1">
      <alignment horizontal="left" vertical="top"/>
    </xf>
    <xf numFmtId="0" fontId="17" fillId="0" borderId="0" xfId="0" applyFont="1" applyAlignment="1">
      <alignment wrapText="1"/>
    </xf>
    <xf numFmtId="0" fontId="18" fillId="2" borderId="1" xfId="0" applyFont="1" applyFill="1" applyBorder="1" applyAlignment="1">
      <alignment horizontal="left" wrapText="1"/>
    </xf>
    <xf numFmtId="0" fontId="18" fillId="2" borderId="0" xfId="0" applyFont="1" applyFill="1" applyAlignment="1">
      <alignment horizontal="center" wrapText="1"/>
    </xf>
    <xf numFmtId="0" fontId="18" fillId="2" borderId="1" xfId="0" applyFont="1" applyFill="1" applyBorder="1" applyAlignment="1">
      <alignment horizontal="center" wrapText="1"/>
    </xf>
    <xf numFmtId="0" fontId="18" fillId="2" borderId="8" xfId="0" applyFont="1" applyFill="1" applyBorder="1" applyAlignment="1">
      <alignment horizontal="center" wrapText="1"/>
    </xf>
    <xf numFmtId="164" fontId="18" fillId="2" borderId="26" xfId="0" applyNumberFormat="1" applyFont="1" applyFill="1" applyBorder="1" applyAlignment="1">
      <alignment horizontal="center" wrapText="1"/>
    </xf>
    <xf numFmtId="0" fontId="15" fillId="0" borderId="0" xfId="0" applyFont="1" applyAlignment="1">
      <alignment horizontal="center" wrapText="1"/>
    </xf>
    <xf numFmtId="0" fontId="15" fillId="0" borderId="1" xfId="0" applyFont="1" applyBorder="1" applyAlignment="1">
      <alignment horizontal="center"/>
    </xf>
    <xf numFmtId="0" fontId="19" fillId="0" borderId="0" xfId="0" applyFont="1" applyAlignment="1">
      <alignment vertical="center"/>
    </xf>
    <xf numFmtId="9" fontId="20" fillId="0" borderId="1" xfId="0" applyNumberFormat="1" applyFont="1" applyBorder="1" applyAlignment="1">
      <alignment vertical="center"/>
    </xf>
    <xf numFmtId="1" fontId="15" fillId="0" borderId="0" xfId="0" applyNumberFormat="1" applyFont="1" applyAlignment="1">
      <alignment horizontal="right"/>
    </xf>
    <xf numFmtId="0" fontId="15" fillId="0" borderId="0" xfId="0" applyFont="1"/>
    <xf numFmtId="1" fontId="15" fillId="0" borderId="0" xfId="0" applyNumberFormat="1" applyFont="1"/>
    <xf numFmtId="1" fontId="15" fillId="0" borderId="8" xfId="0" applyNumberFormat="1" applyFont="1" applyBorder="1"/>
    <xf numFmtId="0" fontId="15" fillId="0" borderId="0" xfId="0" applyFont="1" applyAlignment="1">
      <alignment horizontal="center"/>
    </xf>
    <xf numFmtId="164" fontId="15" fillId="0" borderId="0" xfId="0" applyNumberFormat="1" applyFont="1"/>
    <xf numFmtId="0" fontId="21" fillId="0" borderId="0" xfId="0" applyFont="1" applyAlignment="1">
      <alignment wrapText="1"/>
    </xf>
    <xf numFmtId="0" fontId="21" fillId="0" borderId="0" xfId="0" applyFont="1"/>
    <xf numFmtId="0" fontId="15" fillId="0" borderId="8" xfId="0" applyFont="1" applyBorder="1"/>
    <xf numFmtId="0" fontId="15" fillId="0" borderId="29" xfId="0" applyFont="1" applyBorder="1" applyAlignment="1">
      <alignment horizontal="center"/>
    </xf>
    <xf numFmtId="0" fontId="18" fillId="2" borderId="29" xfId="0" applyFont="1" applyFill="1" applyBorder="1" applyAlignment="1">
      <alignment horizontal="center" wrapText="1"/>
    </xf>
    <xf numFmtId="1" fontId="15" fillId="0" borderId="29" xfId="0" applyNumberFormat="1" applyFont="1" applyBorder="1" applyAlignment="1">
      <alignment horizontal="right"/>
    </xf>
    <xf numFmtId="0" fontId="17" fillId="0" borderId="0" xfId="0" applyFont="1" applyAlignment="1">
      <alignment horizontal="left" wrapText="1"/>
    </xf>
    <xf numFmtId="0" fontId="15" fillId="0" borderId="0" xfId="0" applyFont="1" applyAlignment="1">
      <alignment horizontal="left"/>
    </xf>
    <xf numFmtId="0" fontId="15" fillId="0" borderId="29" xfId="0" applyFont="1" applyBorder="1"/>
    <xf numFmtId="1" fontId="17" fillId="0" borderId="1" xfId="0" applyNumberFormat="1" applyFont="1" applyBorder="1" applyAlignment="1">
      <alignment horizontal="center"/>
    </xf>
    <xf numFmtId="3" fontId="0" fillId="0" borderId="7" xfId="0" applyNumberFormat="1" applyBorder="1" applyAlignment="1">
      <alignment horizontal="center"/>
    </xf>
    <xf numFmtId="0" fontId="0" fillId="0" borderId="4" xfId="0" applyBorder="1" applyAlignment="1">
      <alignment horizontal="center"/>
    </xf>
    <xf numFmtId="0" fontId="0" fillId="0" borderId="29" xfId="0" applyBorder="1" applyAlignment="1">
      <alignment horizontal="center"/>
    </xf>
    <xf numFmtId="0" fontId="0" fillId="0" borderId="34" xfId="0" applyBorder="1" applyAlignment="1">
      <alignment horizontal="center"/>
    </xf>
    <xf numFmtId="0" fontId="0" fillId="0" borderId="28" xfId="0" applyBorder="1" applyAlignment="1">
      <alignment horizontal="center"/>
    </xf>
    <xf numFmtId="1" fontId="3" fillId="0" borderId="35" xfId="0" applyNumberFormat="1" applyFont="1" applyBorder="1" applyAlignment="1">
      <alignment horizontal="center"/>
    </xf>
    <xf numFmtId="0" fontId="0" fillId="0" borderId="27" xfId="0" applyBorder="1" applyAlignment="1">
      <alignment horizontal="center"/>
    </xf>
    <xf numFmtId="1" fontId="0" fillId="0" borderId="36" xfId="0" applyNumberFormat="1" applyBorder="1" applyAlignment="1">
      <alignment horizontal="center"/>
    </xf>
    <xf numFmtId="1" fontId="0" fillId="0" borderId="37" xfId="0" applyNumberFormat="1" applyBorder="1" applyAlignment="1">
      <alignment horizontal="center"/>
    </xf>
    <xf numFmtId="1" fontId="3" fillId="0" borderId="32" xfId="0" applyNumberFormat="1" applyFont="1" applyBorder="1" applyAlignment="1">
      <alignment horizontal="center"/>
    </xf>
    <xf numFmtId="3" fontId="1" fillId="0" borderId="2" xfId="0" applyNumberFormat="1" applyFont="1" applyBorder="1" applyAlignment="1">
      <alignment horizontal="right"/>
    </xf>
    <xf numFmtId="9" fontId="0" fillId="4" borderId="2" xfId="0" applyNumberFormat="1" applyFill="1" applyBorder="1" applyAlignment="1">
      <alignment horizontal="right"/>
    </xf>
    <xf numFmtId="0" fontId="13" fillId="0" borderId="0" xfId="0" applyFont="1"/>
    <xf numFmtId="9" fontId="13" fillId="0" borderId="0" xfId="0" applyNumberFormat="1" applyFont="1" applyAlignment="1">
      <alignment horizontal="center"/>
    </xf>
    <xf numFmtId="3" fontId="13" fillId="0" borderId="0" xfId="0" applyNumberFormat="1" applyFont="1" applyAlignment="1">
      <alignment horizontal="center"/>
    </xf>
    <xf numFmtId="164" fontId="13" fillId="0" borderId="0" xfId="0" applyNumberFormat="1" applyFont="1" applyAlignment="1">
      <alignment horizontal="right"/>
    </xf>
    <xf numFmtId="1" fontId="9" fillId="0" borderId="0" xfId="0" applyNumberFormat="1" applyFont="1"/>
    <xf numFmtId="0" fontId="13" fillId="3" borderId="39" xfId="0" applyFont="1" applyFill="1" applyBorder="1"/>
    <xf numFmtId="9" fontId="13" fillId="3" borderId="38" xfId="0" applyNumberFormat="1" applyFont="1" applyFill="1" applyBorder="1" applyAlignment="1">
      <alignment horizontal="center"/>
    </xf>
    <xf numFmtId="3" fontId="13" fillId="3" borderId="39" xfId="0" applyNumberFormat="1" applyFont="1" applyFill="1" applyBorder="1" applyAlignment="1">
      <alignment horizontal="center"/>
    </xf>
    <xf numFmtId="164" fontId="13" fillId="3" borderId="38" xfId="0" applyNumberFormat="1" applyFont="1" applyFill="1" applyBorder="1" applyAlignment="1">
      <alignment horizontal="right"/>
    </xf>
    <xf numFmtId="1" fontId="9" fillId="3" borderId="38" xfId="0" applyNumberFormat="1" applyFont="1" applyFill="1" applyBorder="1"/>
    <xf numFmtId="0" fontId="1" fillId="4" borderId="8" xfId="0" applyFont="1" applyFill="1" applyBorder="1"/>
    <xf numFmtId="0" fontId="1" fillId="4" borderId="13" xfId="0" applyFont="1" applyFill="1" applyBorder="1"/>
    <xf numFmtId="0" fontId="1" fillId="4" borderId="7" xfId="0" applyFont="1" applyFill="1" applyBorder="1"/>
    <xf numFmtId="0" fontId="0" fillId="4" borderId="7" xfId="0" applyFill="1" applyBorder="1"/>
    <xf numFmtId="0" fontId="9" fillId="3" borderId="9" xfId="0" applyFont="1" applyFill="1" applyBorder="1" applyAlignment="1">
      <alignment horizontal="right"/>
    </xf>
    <xf numFmtId="3" fontId="9" fillId="3" borderId="11" xfId="0" applyNumberFormat="1" applyFont="1" applyFill="1" applyBorder="1" applyAlignment="1">
      <alignment horizontal="center"/>
    </xf>
    <xf numFmtId="0" fontId="9" fillId="3" borderId="11" xfId="0" applyFont="1" applyFill="1" applyBorder="1" applyAlignment="1">
      <alignment horizontal="center"/>
    </xf>
    <xf numFmtId="3" fontId="14" fillId="3" borderId="11" xfId="0" applyNumberFormat="1" applyFont="1" applyFill="1" applyBorder="1" applyAlignment="1">
      <alignment horizontal="right"/>
    </xf>
    <xf numFmtId="0" fontId="0" fillId="4" borderId="7" xfId="0" applyFill="1" applyBorder="1" applyAlignment="1">
      <alignment horizontal="right"/>
    </xf>
    <xf numFmtId="164" fontId="0" fillId="4" borderId="2" xfId="0" applyNumberFormat="1" applyFill="1" applyBorder="1" applyAlignment="1">
      <alignment horizontal="center"/>
    </xf>
    <xf numFmtId="0" fontId="8" fillId="6" borderId="5" xfId="0" applyFont="1" applyFill="1" applyBorder="1"/>
    <xf numFmtId="9" fontId="7" fillId="6" borderId="4" xfId="0" applyNumberFormat="1" applyFont="1" applyFill="1" applyBorder="1" applyAlignment="1">
      <alignment horizontal="center"/>
    </xf>
    <xf numFmtId="0" fontId="5" fillId="2" borderId="29" xfId="0" applyFont="1" applyFill="1" applyBorder="1" applyAlignment="1">
      <alignment horizontal="center" wrapText="1"/>
    </xf>
    <xf numFmtId="9" fontId="23" fillId="0" borderId="29" xfId="0" applyNumberFormat="1" applyFont="1" applyBorder="1" applyAlignment="1">
      <alignment horizontal="center"/>
    </xf>
    <xf numFmtId="9" fontId="23" fillId="0" borderId="28" xfId="0" applyNumberFormat="1" applyFont="1" applyBorder="1" applyAlignment="1">
      <alignment horizontal="center"/>
    </xf>
    <xf numFmtId="164" fontId="24" fillId="0" borderId="31" xfId="0" applyNumberFormat="1" applyFont="1" applyBorder="1" applyAlignment="1">
      <alignment horizontal="center"/>
    </xf>
    <xf numFmtId="1" fontId="9" fillId="6" borderId="4" xfId="0" applyNumberFormat="1" applyFont="1" applyFill="1" applyBorder="1" applyAlignment="1">
      <alignment horizontal="center"/>
    </xf>
    <xf numFmtId="1" fontId="9" fillId="2" borderId="4" xfId="0" applyNumberFormat="1" applyFont="1" applyFill="1" applyBorder="1" applyAlignment="1">
      <alignment horizontal="center"/>
    </xf>
    <xf numFmtId="9" fontId="0" fillId="0" borderId="11" xfId="0" applyNumberFormat="1" applyBorder="1"/>
    <xf numFmtId="9" fontId="0" fillId="0" borderId="19" xfId="0" applyNumberFormat="1" applyBorder="1"/>
    <xf numFmtId="9" fontId="3" fillId="4" borderId="18" xfId="0" applyNumberFormat="1" applyFont="1" applyFill="1" applyBorder="1"/>
    <xf numFmtId="9" fontId="3" fillId="4" borderId="0" xfId="0" applyNumberFormat="1" applyFont="1" applyFill="1"/>
    <xf numFmtId="9" fontId="25" fillId="0" borderId="29" xfId="0" applyNumberFormat="1" applyFont="1" applyBorder="1" applyAlignment="1">
      <alignment vertical="center"/>
    </xf>
    <xf numFmtId="164" fontId="27" fillId="7" borderId="40" xfId="0" applyNumberFormat="1" applyFont="1" applyFill="1" applyBorder="1" applyAlignment="1">
      <alignment horizontal="center"/>
    </xf>
    <xf numFmtId="164" fontId="27" fillId="7" borderId="12" xfId="0" applyNumberFormat="1" applyFont="1" applyFill="1" applyBorder="1" applyAlignment="1">
      <alignment horizontal="center"/>
    </xf>
    <xf numFmtId="164" fontId="27" fillId="7" borderId="33" xfId="0" applyNumberFormat="1" applyFont="1" applyFill="1" applyBorder="1" applyAlignment="1">
      <alignment horizontal="center"/>
    </xf>
    <xf numFmtId="9" fontId="7" fillId="6" borderId="27" xfId="0" applyNumberFormat="1" applyFont="1" applyFill="1" applyBorder="1" applyAlignment="1">
      <alignment horizontal="center"/>
    </xf>
    <xf numFmtId="0" fontId="28" fillId="7" borderId="15" xfId="0" applyFont="1" applyFill="1" applyBorder="1" applyAlignment="1">
      <alignment horizontal="right"/>
    </xf>
    <xf numFmtId="0" fontId="0" fillId="7" borderId="12" xfId="0" applyFill="1" applyBorder="1" applyAlignment="1">
      <alignment horizontal="center"/>
    </xf>
    <xf numFmtId="1" fontId="0" fillId="7" borderId="12" xfId="0" applyNumberFormat="1" applyFill="1" applyBorder="1" applyAlignment="1">
      <alignment horizontal="center"/>
    </xf>
    <xf numFmtId="1" fontId="26" fillId="7" borderId="12" xfId="0" applyNumberFormat="1" applyFont="1" applyFill="1" applyBorder="1" applyAlignment="1">
      <alignment horizontal="center"/>
    </xf>
    <xf numFmtId="164" fontId="27" fillId="7" borderId="30" xfId="0" applyNumberFormat="1" applyFont="1" applyFill="1" applyBorder="1" applyAlignment="1">
      <alignment horizontal="center"/>
    </xf>
    <xf numFmtId="164" fontId="27" fillId="7" borderId="41" xfId="0" applyNumberFormat="1" applyFont="1" applyFill="1" applyBorder="1" applyAlignment="1">
      <alignment horizontal="center"/>
    </xf>
    <xf numFmtId="164" fontId="27" fillId="7" borderId="42" xfId="0" applyNumberFormat="1" applyFont="1" applyFill="1" applyBorder="1" applyAlignment="1">
      <alignment horizontal="center"/>
    </xf>
    <xf numFmtId="164" fontId="24" fillId="0" borderId="43" xfId="0" applyNumberFormat="1" applyFont="1" applyBorder="1" applyAlignment="1">
      <alignment horizontal="center"/>
    </xf>
    <xf numFmtId="0" fontId="22" fillId="0" borderId="0" xfId="0" applyFont="1" applyAlignment="1">
      <alignment horizontal="left" vertical="center" wrapText="1"/>
    </xf>
    <xf numFmtId="0" fontId="10" fillId="0" borderId="0" xfId="0" applyFont="1" applyAlignment="1">
      <alignment horizontal="left"/>
    </xf>
    <xf numFmtId="0" fontId="9" fillId="3" borderId="16" xfId="0" applyFont="1" applyFill="1" applyBorder="1" applyAlignment="1">
      <alignment horizontal="center"/>
    </xf>
    <xf numFmtId="0" fontId="9" fillId="3" borderId="8" xfId="0" applyFont="1" applyFill="1" applyBorder="1" applyAlignment="1">
      <alignment horizontal="center"/>
    </xf>
    <xf numFmtId="0" fontId="9" fillId="3" borderId="17" xfId="0" applyFont="1" applyFill="1" applyBorder="1" applyAlignment="1">
      <alignment horizontal="center"/>
    </xf>
    <xf numFmtId="0" fontId="9" fillId="3" borderId="0" xfId="0" applyFont="1" applyFill="1" applyAlignment="1">
      <alignment horizontal="center"/>
    </xf>
    <xf numFmtId="0" fontId="0" fillId="5" borderId="11" xfId="0" applyFill="1" applyBorder="1" applyAlignment="1">
      <alignment horizontal="left" vertical="center"/>
    </xf>
    <xf numFmtId="0" fontId="0" fillId="5" borderId="0" xfId="0" applyFill="1" applyAlignment="1">
      <alignment horizontal="left" vertical="center"/>
    </xf>
    <xf numFmtId="0" fontId="0" fillId="5" borderId="18" xfId="0" applyFill="1" applyBorder="1" applyAlignment="1">
      <alignment horizontal="left" vertical="center"/>
    </xf>
    <xf numFmtId="0" fontId="0" fillId="5" borderId="19" xfId="0" applyFill="1" applyBorder="1" applyAlignment="1">
      <alignment horizontal="left" vertical="center"/>
    </xf>
    <xf numFmtId="0" fontId="9" fillId="3" borderId="2" xfId="0" applyFont="1" applyFill="1" applyBorder="1" applyAlignment="1">
      <alignment horizontal="center"/>
    </xf>
    <xf numFmtId="0" fontId="9" fillId="3" borderId="7" xfId="0" applyFont="1" applyFill="1" applyBorder="1" applyAlignment="1">
      <alignment horizontal="center"/>
    </xf>
    <xf numFmtId="9" fontId="0" fillId="0" borderId="0" xfId="0" applyNumberFormat="1" applyAlignment="1">
      <alignment horizontal="center"/>
    </xf>
    <xf numFmtId="0" fontId="8" fillId="0" borderId="0" xfId="0" applyFont="1" applyFill="1" applyBorder="1"/>
    <xf numFmtId="1" fontId="9" fillId="0" borderId="0" xfId="0" applyNumberFormat="1" applyFont="1" applyFill="1" applyBorder="1" applyAlignment="1">
      <alignment horizontal="center"/>
    </xf>
    <xf numFmtId="9" fontId="7" fillId="0" borderId="0" xfId="0" applyNumberFormat="1" applyFont="1" applyFill="1" applyBorder="1" applyAlignment="1">
      <alignment horizontal="center"/>
    </xf>
    <xf numFmtId="1" fontId="3" fillId="0" borderId="0" xfId="0" applyNumberFormat="1" applyFont="1" applyFill="1" applyBorder="1" applyAlignment="1">
      <alignment horizontal="center"/>
    </xf>
    <xf numFmtId="0" fontId="0" fillId="0" borderId="0" xfId="0" applyFill="1" applyBorder="1" applyAlignment="1">
      <alignment horizontal="center"/>
    </xf>
    <xf numFmtId="1" fontId="0" fillId="0" borderId="0" xfId="0" applyNumberFormat="1" applyFill="1" applyBorder="1" applyAlignment="1">
      <alignment horizontal="center"/>
    </xf>
    <xf numFmtId="0" fontId="6" fillId="0" borderId="0" xfId="0" applyFont="1" applyFill="1" applyBorder="1" applyAlignment="1">
      <alignment horizontal="left" vertical="center"/>
    </xf>
    <xf numFmtId="3" fontId="0" fillId="0" borderId="0" xfId="0" applyNumberFormat="1" applyFill="1" applyBorder="1"/>
    <xf numFmtId="1" fontId="2" fillId="0" borderId="0" xfId="0" applyNumberFormat="1" applyFont="1" applyFill="1" applyBorder="1" applyAlignment="1">
      <alignment horizontal="center"/>
    </xf>
    <xf numFmtId="9" fontId="11" fillId="0" borderId="0" xfId="0" applyNumberFormat="1" applyFont="1" applyFill="1" applyBorder="1" applyAlignment="1">
      <alignment horizontal="center"/>
    </xf>
    <xf numFmtId="9" fontId="23" fillId="0" borderId="0" xfId="0" applyNumberFormat="1" applyFont="1" applyFill="1" applyBorder="1" applyAlignment="1">
      <alignment horizontal="center"/>
    </xf>
    <xf numFmtId="3" fontId="0" fillId="0" borderId="0" xfId="0" applyNumberFormat="1" applyFill="1" applyBorder="1" applyAlignment="1">
      <alignment horizontal="center"/>
    </xf>
    <xf numFmtId="0" fontId="0" fillId="0" borderId="0" xfId="0" applyFill="1" applyBorder="1" applyAlignment="1">
      <alignment horizontal="left" vertical="center"/>
    </xf>
    <xf numFmtId="0" fontId="0" fillId="0" borderId="0" xfId="0" applyFill="1" applyBorder="1"/>
    <xf numFmtId="0" fontId="5" fillId="0" borderId="0" xfId="0" applyFont="1" applyFill="1" applyBorder="1" applyAlignment="1">
      <alignment horizontal="center" wrapText="1"/>
    </xf>
    <xf numFmtId="9" fontId="0" fillId="0" borderId="0" xfId="0" applyNumberFormat="1" applyFill="1" applyBorder="1" applyAlignment="1">
      <alignment horizontal="center"/>
    </xf>
    <xf numFmtId="0" fontId="6" fillId="0" borderId="0" xfId="0" applyFont="1" applyFill="1" applyBorder="1"/>
  </cellXfs>
  <cellStyles count="2">
    <cellStyle name="Normal" xfId="0" builtinId="0"/>
    <cellStyle name="Normal 2" xfId="1" xr:uid="{0E26EBB8-B0A8-4721-84DF-A94217F724DF}"/>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219075</xdr:colOff>
      <xdr:row>1</xdr:row>
      <xdr:rowOff>200025</xdr:rowOff>
    </xdr:to>
    <xdr:pic>
      <xdr:nvPicPr>
        <xdr:cNvPr id="2059" name="Picture 1" descr="clip_image001.png">
          <a:extLst>
            <a:ext uri="{FF2B5EF4-FFF2-40B4-BE49-F238E27FC236}">
              <a16:creationId xmlns:a16="http://schemas.microsoft.com/office/drawing/2014/main" id="{135966BD-BA1E-4888-80A9-BA88ACDBE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200025"/>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1</xdr:row>
      <xdr:rowOff>0</xdr:rowOff>
    </xdr:from>
    <xdr:ext cx="219075" cy="200025"/>
    <xdr:pic>
      <xdr:nvPicPr>
        <xdr:cNvPr id="2" name="Picture 1" descr="clip_image001.png">
          <a:extLst>
            <a:ext uri="{FF2B5EF4-FFF2-40B4-BE49-F238E27FC236}">
              <a16:creationId xmlns:a16="http://schemas.microsoft.com/office/drawing/2014/main" id="{4A3CD632-BD13-A049-80E9-62765D2A9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04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3" name="Picture 2" descr="clip_image001.png">
          <a:extLst>
            <a:ext uri="{FF2B5EF4-FFF2-40B4-BE49-F238E27FC236}">
              <a16:creationId xmlns:a16="http://schemas.microsoft.com/office/drawing/2014/main" id="{AC5A3A8A-FF1B-0B43-A4C1-CC1986043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05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4" name="Picture 3" descr="clip_image001.png">
          <a:extLst>
            <a:ext uri="{FF2B5EF4-FFF2-40B4-BE49-F238E27FC236}">
              <a16:creationId xmlns:a16="http://schemas.microsoft.com/office/drawing/2014/main" id="{DECD5BAE-24F5-CA47-A853-E9974458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07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5" name="Picture 4" descr="clip_image001.png">
          <a:extLst>
            <a:ext uri="{FF2B5EF4-FFF2-40B4-BE49-F238E27FC236}">
              <a16:creationId xmlns:a16="http://schemas.microsoft.com/office/drawing/2014/main" id="{6FEF59E1-4972-3840-B72E-6C4753B03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6" name="Picture 5" descr="clip_image001.png">
          <a:extLst>
            <a:ext uri="{FF2B5EF4-FFF2-40B4-BE49-F238E27FC236}">
              <a16:creationId xmlns:a16="http://schemas.microsoft.com/office/drawing/2014/main" id="{A2F70DEC-6791-6C45-A51C-DB5A04211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6500" y="201083"/>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25</xdr:row>
      <xdr:rowOff>0</xdr:rowOff>
    </xdr:from>
    <xdr:ext cx="219075" cy="200025"/>
    <xdr:pic>
      <xdr:nvPicPr>
        <xdr:cNvPr id="7" name="Picture 6" descr="clip_image001.png">
          <a:extLst>
            <a:ext uri="{FF2B5EF4-FFF2-40B4-BE49-F238E27FC236}">
              <a16:creationId xmlns:a16="http://schemas.microsoft.com/office/drawing/2014/main" id="{67F283DE-F473-0047-9E31-5274F8EFB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25</xdr:row>
      <xdr:rowOff>0</xdr:rowOff>
    </xdr:from>
    <xdr:ext cx="219075" cy="200025"/>
    <xdr:pic>
      <xdr:nvPicPr>
        <xdr:cNvPr id="8" name="Picture 7" descr="clip_image001.png">
          <a:extLst>
            <a:ext uri="{FF2B5EF4-FFF2-40B4-BE49-F238E27FC236}">
              <a16:creationId xmlns:a16="http://schemas.microsoft.com/office/drawing/2014/main" id="{1B6BA0B2-5DFC-BB4A-8ABB-E4E115DA9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25</xdr:row>
      <xdr:rowOff>0</xdr:rowOff>
    </xdr:from>
    <xdr:ext cx="219075" cy="200025"/>
    <xdr:pic>
      <xdr:nvPicPr>
        <xdr:cNvPr id="9" name="Picture 8" descr="clip_image001.png">
          <a:extLst>
            <a:ext uri="{FF2B5EF4-FFF2-40B4-BE49-F238E27FC236}">
              <a16:creationId xmlns:a16="http://schemas.microsoft.com/office/drawing/2014/main" id="{5C2C1223-2D4B-5246-9645-8CE957259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25</xdr:row>
      <xdr:rowOff>0</xdr:rowOff>
    </xdr:from>
    <xdr:ext cx="219075" cy="200025"/>
    <xdr:pic>
      <xdr:nvPicPr>
        <xdr:cNvPr id="10" name="Picture 9" descr="clip_image001.png">
          <a:extLst>
            <a:ext uri="{FF2B5EF4-FFF2-40B4-BE49-F238E27FC236}">
              <a16:creationId xmlns:a16="http://schemas.microsoft.com/office/drawing/2014/main" id="{EEF17236-BE7F-4F4C-8A73-582ADFDDD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25</xdr:row>
      <xdr:rowOff>0</xdr:rowOff>
    </xdr:from>
    <xdr:ext cx="219075" cy="200025"/>
    <xdr:pic>
      <xdr:nvPicPr>
        <xdr:cNvPr id="11" name="Picture 10" descr="clip_image001.png">
          <a:extLst>
            <a:ext uri="{FF2B5EF4-FFF2-40B4-BE49-F238E27FC236}">
              <a16:creationId xmlns:a16="http://schemas.microsoft.com/office/drawing/2014/main" id="{93AEFEA9-ED79-8C4C-8687-5679AE248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219075</xdr:colOff>
      <xdr:row>1</xdr:row>
      <xdr:rowOff>200025</xdr:rowOff>
    </xdr:to>
    <xdr:pic>
      <xdr:nvPicPr>
        <xdr:cNvPr id="3083" name="Picture 1" descr="clip_image001.png">
          <a:extLst>
            <a:ext uri="{FF2B5EF4-FFF2-40B4-BE49-F238E27FC236}">
              <a16:creationId xmlns:a16="http://schemas.microsoft.com/office/drawing/2014/main" id="{D6598E26-2E6B-431B-9CC5-50C2A8D0E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200025"/>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1</xdr:row>
      <xdr:rowOff>0</xdr:rowOff>
    </xdr:from>
    <xdr:ext cx="219075" cy="200025"/>
    <xdr:pic>
      <xdr:nvPicPr>
        <xdr:cNvPr id="2" name="Picture 1" descr="clip_image001.png">
          <a:extLst>
            <a:ext uri="{FF2B5EF4-FFF2-40B4-BE49-F238E27FC236}">
              <a16:creationId xmlns:a16="http://schemas.microsoft.com/office/drawing/2014/main" id="{3966D5B6-704A-014E-A1B2-EAE9313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06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3" name="Picture 2" descr="clip_image001.png">
          <a:extLst>
            <a:ext uri="{FF2B5EF4-FFF2-40B4-BE49-F238E27FC236}">
              <a16:creationId xmlns:a16="http://schemas.microsoft.com/office/drawing/2014/main" id="{1D5C6111-B1A2-AA47-9BEC-BBD244958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4" name="Picture 3" descr="clip_image001.png">
          <a:extLst>
            <a:ext uri="{FF2B5EF4-FFF2-40B4-BE49-F238E27FC236}">
              <a16:creationId xmlns:a16="http://schemas.microsoft.com/office/drawing/2014/main" id="{1BC75EF1-E5BE-924B-911B-8BE763F1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5" name="Picture 4" descr="clip_image001.png">
          <a:extLst>
            <a:ext uri="{FF2B5EF4-FFF2-40B4-BE49-F238E27FC236}">
              <a16:creationId xmlns:a16="http://schemas.microsoft.com/office/drawing/2014/main" id="{1DAA3D15-367E-0141-852A-8A4C9D779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07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6" name="Picture 5" descr="clip_image001.png">
          <a:extLst>
            <a:ext uri="{FF2B5EF4-FFF2-40B4-BE49-F238E27FC236}">
              <a16:creationId xmlns:a16="http://schemas.microsoft.com/office/drawing/2014/main" id="{1A52FBB6-6FA4-BD4F-BE11-532081573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11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7" name="Picture 6" descr="clip_image001.png">
          <a:extLst>
            <a:ext uri="{FF2B5EF4-FFF2-40B4-BE49-F238E27FC236}">
              <a16:creationId xmlns:a16="http://schemas.microsoft.com/office/drawing/2014/main" id="{046D51BD-5509-F14E-AEFC-CF6EB165B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8" name="Picture 7" descr="clip_image001.png">
          <a:extLst>
            <a:ext uri="{FF2B5EF4-FFF2-40B4-BE49-F238E27FC236}">
              <a16:creationId xmlns:a16="http://schemas.microsoft.com/office/drawing/2014/main" id="{BFBE7675-5D4F-314F-B3A1-3A581C7F7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08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1</xdr:row>
      <xdr:rowOff>0</xdr:rowOff>
    </xdr:from>
    <xdr:ext cx="219075" cy="200025"/>
    <xdr:pic>
      <xdr:nvPicPr>
        <xdr:cNvPr id="9" name="Picture 8" descr="clip_image001.png">
          <a:extLst>
            <a:ext uri="{FF2B5EF4-FFF2-40B4-BE49-F238E27FC236}">
              <a16:creationId xmlns:a16="http://schemas.microsoft.com/office/drawing/2014/main" id="{D27E5D37-60C4-AF4B-BA5D-8FCADD74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0" name="Picture 9" descr="clip_image001.png">
          <a:extLst>
            <a:ext uri="{FF2B5EF4-FFF2-40B4-BE49-F238E27FC236}">
              <a16:creationId xmlns:a16="http://schemas.microsoft.com/office/drawing/2014/main" id="{09187493-6F3B-934E-AA1C-32AC3E9A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1" name="Picture 10" descr="clip_image001.png">
          <a:extLst>
            <a:ext uri="{FF2B5EF4-FFF2-40B4-BE49-F238E27FC236}">
              <a16:creationId xmlns:a16="http://schemas.microsoft.com/office/drawing/2014/main" id="{EB0F6824-EC9C-E449-801A-3BBE5319E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2" name="Picture 11" descr="clip_image001.png">
          <a:extLst>
            <a:ext uri="{FF2B5EF4-FFF2-40B4-BE49-F238E27FC236}">
              <a16:creationId xmlns:a16="http://schemas.microsoft.com/office/drawing/2014/main" id="{625D7D82-0BB8-0647-9E61-94A7397F9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3" name="Picture 12" descr="clip_image001.png">
          <a:extLst>
            <a:ext uri="{FF2B5EF4-FFF2-40B4-BE49-F238E27FC236}">
              <a16:creationId xmlns:a16="http://schemas.microsoft.com/office/drawing/2014/main" id="{CB2BA53A-41DC-F641-9680-556D077F0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4" name="Picture 13" descr="clip_image001.png">
          <a:extLst>
            <a:ext uri="{FF2B5EF4-FFF2-40B4-BE49-F238E27FC236}">
              <a16:creationId xmlns:a16="http://schemas.microsoft.com/office/drawing/2014/main" id="{220C7F68-6F76-9846-98E7-06F9CE00E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5" name="Picture 14" descr="clip_image001.png">
          <a:extLst>
            <a:ext uri="{FF2B5EF4-FFF2-40B4-BE49-F238E27FC236}">
              <a16:creationId xmlns:a16="http://schemas.microsoft.com/office/drawing/2014/main" id="{1D91CBB9-78CB-184D-BEF7-0CCFFB972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6" name="Picture 15" descr="clip_image001.png">
          <a:extLst>
            <a:ext uri="{FF2B5EF4-FFF2-40B4-BE49-F238E27FC236}">
              <a16:creationId xmlns:a16="http://schemas.microsoft.com/office/drawing/2014/main" id="{06150D56-EC61-AD4C-BFE0-03532162A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28</xdr:row>
      <xdr:rowOff>0</xdr:rowOff>
    </xdr:from>
    <xdr:ext cx="219075" cy="200025"/>
    <xdr:pic>
      <xdr:nvPicPr>
        <xdr:cNvPr id="17" name="Picture 16" descr="clip_image001.png">
          <a:extLst>
            <a:ext uri="{FF2B5EF4-FFF2-40B4-BE49-F238E27FC236}">
              <a16:creationId xmlns:a16="http://schemas.microsoft.com/office/drawing/2014/main" id="{F8E1A58C-0A9F-364B-87DC-3AEF6DA68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219075</xdr:colOff>
      <xdr:row>2</xdr:row>
      <xdr:rowOff>148167</xdr:rowOff>
    </xdr:to>
    <xdr:pic>
      <xdr:nvPicPr>
        <xdr:cNvPr id="6155" name="Picture 1" descr="clip_image001.png">
          <a:extLst>
            <a:ext uri="{FF2B5EF4-FFF2-40B4-BE49-F238E27FC236}">
              <a16:creationId xmlns:a16="http://schemas.microsoft.com/office/drawing/2014/main" id="{948487D8-C45F-4D70-802A-51BC1E814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200025"/>
          <a:ext cx="2190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0</xdr:row>
      <xdr:rowOff>0</xdr:rowOff>
    </xdr:from>
    <xdr:ext cx="219075" cy="1057275"/>
    <xdr:pic>
      <xdr:nvPicPr>
        <xdr:cNvPr id="2" name="Picture 1" descr="clip_image001.png">
          <a:extLst>
            <a:ext uri="{FF2B5EF4-FFF2-40B4-BE49-F238E27FC236}">
              <a16:creationId xmlns:a16="http://schemas.microsoft.com/office/drawing/2014/main" id="{51419825-E2BA-8947-B336-42C3E4ADB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0400" y="203200"/>
          <a:ext cx="2190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3" name="Picture 2" descr="clip_image001.png">
          <a:extLst>
            <a:ext uri="{FF2B5EF4-FFF2-40B4-BE49-F238E27FC236}">
              <a16:creationId xmlns:a16="http://schemas.microsoft.com/office/drawing/2014/main" id="{E445F067-9A50-8349-88B1-066F94512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06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219075" cy="200025"/>
    <xdr:pic>
      <xdr:nvPicPr>
        <xdr:cNvPr id="4" name="Picture 3" descr="clip_image001.png">
          <a:extLst>
            <a:ext uri="{FF2B5EF4-FFF2-40B4-BE49-F238E27FC236}">
              <a16:creationId xmlns:a16="http://schemas.microsoft.com/office/drawing/2014/main" id="{C1DA4409-1AA5-7044-8528-815EB62D5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35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0</xdr:row>
      <xdr:rowOff>0</xdr:rowOff>
    </xdr:from>
    <xdr:ext cx="219075" cy="200025"/>
    <xdr:pic>
      <xdr:nvPicPr>
        <xdr:cNvPr id="5" name="Picture 4" descr="clip_image001.png">
          <a:extLst>
            <a:ext uri="{FF2B5EF4-FFF2-40B4-BE49-F238E27FC236}">
              <a16:creationId xmlns:a16="http://schemas.microsoft.com/office/drawing/2014/main" id="{B991562E-52C0-8044-8EE0-D3308310E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07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6" name="Picture 5" descr="clip_image001.png">
          <a:extLst>
            <a:ext uri="{FF2B5EF4-FFF2-40B4-BE49-F238E27FC236}">
              <a16:creationId xmlns:a16="http://schemas.microsoft.com/office/drawing/2014/main" id="{14A895A6-DFAA-684B-B7D2-4654FC3DF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11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7" name="Picture 6" descr="clip_image001.png">
          <a:extLst>
            <a:ext uri="{FF2B5EF4-FFF2-40B4-BE49-F238E27FC236}">
              <a16:creationId xmlns:a16="http://schemas.microsoft.com/office/drawing/2014/main" id="{8A2D4FBA-3016-6E4C-9E0C-AD8643AC4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219075" cy="200025"/>
    <xdr:pic>
      <xdr:nvPicPr>
        <xdr:cNvPr id="8" name="Picture 7" descr="clip_image001.png">
          <a:extLst>
            <a:ext uri="{FF2B5EF4-FFF2-40B4-BE49-F238E27FC236}">
              <a16:creationId xmlns:a16="http://schemas.microsoft.com/office/drawing/2014/main" id="{B833B724-462F-1245-844D-05838E13B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08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9" name="Picture 8" descr="clip_image001.png">
          <a:extLst>
            <a:ext uri="{FF2B5EF4-FFF2-40B4-BE49-F238E27FC236}">
              <a16:creationId xmlns:a16="http://schemas.microsoft.com/office/drawing/2014/main" id="{8D6411BD-C9B0-6642-BCC7-94C7F486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19075" cy="1057275"/>
    <xdr:pic>
      <xdr:nvPicPr>
        <xdr:cNvPr id="11" name="Picture 10" descr="clip_image001.png">
          <a:extLst>
            <a:ext uri="{FF2B5EF4-FFF2-40B4-BE49-F238E27FC236}">
              <a16:creationId xmlns:a16="http://schemas.microsoft.com/office/drawing/2014/main" id="{2AACB63C-C066-5643-9FD0-ABAF33192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6400" y="203200"/>
          <a:ext cx="2190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0</xdr:rowOff>
    </xdr:from>
    <xdr:ext cx="219075" cy="1057275"/>
    <xdr:pic>
      <xdr:nvPicPr>
        <xdr:cNvPr id="13" name="Picture 12" descr="clip_image001.png">
          <a:extLst>
            <a:ext uri="{FF2B5EF4-FFF2-40B4-BE49-F238E27FC236}">
              <a16:creationId xmlns:a16="http://schemas.microsoft.com/office/drawing/2014/main" id="{C0F5261C-B3E6-B945-9F6F-C55A58A14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6400" y="203200"/>
          <a:ext cx="2190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4" name="Picture 13" descr="clip_image001.png">
          <a:extLst>
            <a:ext uri="{FF2B5EF4-FFF2-40B4-BE49-F238E27FC236}">
              <a16:creationId xmlns:a16="http://schemas.microsoft.com/office/drawing/2014/main" id="{1B0849C7-54BF-8440-BEB9-8CE628B80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05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5" name="Picture 14" descr="clip_image001.png">
          <a:extLst>
            <a:ext uri="{FF2B5EF4-FFF2-40B4-BE49-F238E27FC236}">
              <a16:creationId xmlns:a16="http://schemas.microsoft.com/office/drawing/2014/main" id="{0E96308D-AA01-6144-AA7E-A4D961051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58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6" name="Picture 15" descr="clip_image001.png">
          <a:extLst>
            <a:ext uri="{FF2B5EF4-FFF2-40B4-BE49-F238E27FC236}">
              <a16:creationId xmlns:a16="http://schemas.microsoft.com/office/drawing/2014/main" id="{38E9C20A-FFC3-9440-B0DF-B8C2E43FC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7" name="Picture 16" descr="clip_image001.png">
          <a:extLst>
            <a:ext uri="{FF2B5EF4-FFF2-40B4-BE49-F238E27FC236}">
              <a16:creationId xmlns:a16="http://schemas.microsoft.com/office/drawing/2014/main" id="{C2B0A9BF-5376-AD4E-862E-69B526639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8" name="Picture 17" descr="clip_image001.png">
          <a:extLst>
            <a:ext uri="{FF2B5EF4-FFF2-40B4-BE49-F238E27FC236}">
              <a16:creationId xmlns:a16="http://schemas.microsoft.com/office/drawing/2014/main" id="{D6A4FF74-3C33-5F40-BD70-60108377C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05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9" name="Picture 18" descr="clip_image001.png">
          <a:extLst>
            <a:ext uri="{FF2B5EF4-FFF2-40B4-BE49-F238E27FC236}">
              <a16:creationId xmlns:a16="http://schemas.microsoft.com/office/drawing/2014/main" id="{B8F987B0-D45D-D940-9C1B-4FFF309B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58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20" name="Picture 19" descr="clip_image001.png">
          <a:extLst>
            <a:ext uri="{FF2B5EF4-FFF2-40B4-BE49-F238E27FC236}">
              <a16:creationId xmlns:a16="http://schemas.microsoft.com/office/drawing/2014/main" id="{18B01045-2C0D-9743-9EEC-D02E8D9AC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292100</xdr:colOff>
      <xdr:row>70</xdr:row>
      <xdr:rowOff>0</xdr:rowOff>
    </xdr:from>
    <xdr:ext cx="219075" cy="1057275"/>
    <xdr:pic>
      <xdr:nvPicPr>
        <xdr:cNvPr id="21" name="Picture 1" descr="clip_image001.png">
          <a:extLst>
            <a:ext uri="{FF2B5EF4-FFF2-40B4-BE49-F238E27FC236}">
              <a16:creationId xmlns:a16="http://schemas.microsoft.com/office/drawing/2014/main" id="{8146C0F1-E0F0-4041-AB30-0A8B2C90A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4800" y="2133600"/>
          <a:ext cx="2190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0</xdr:row>
      <xdr:rowOff>0</xdr:rowOff>
    </xdr:from>
    <xdr:ext cx="219075" cy="200025"/>
    <xdr:pic>
      <xdr:nvPicPr>
        <xdr:cNvPr id="23" name="Picture 22" descr="clip_image001.png">
          <a:extLst>
            <a:ext uri="{FF2B5EF4-FFF2-40B4-BE49-F238E27FC236}">
              <a16:creationId xmlns:a16="http://schemas.microsoft.com/office/drawing/2014/main" id="{C76FAC0E-BA03-BF45-8D0A-80A77172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0" y="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219075</xdr:colOff>
      <xdr:row>1</xdr:row>
      <xdr:rowOff>73025</xdr:rowOff>
    </xdr:to>
    <xdr:pic>
      <xdr:nvPicPr>
        <xdr:cNvPr id="7190" name="Picture 1" descr="clip_image001.png">
          <a:extLst>
            <a:ext uri="{FF2B5EF4-FFF2-40B4-BE49-F238E27FC236}">
              <a16:creationId xmlns:a16="http://schemas.microsoft.com/office/drawing/2014/main" id="{3B24BE28-9FA6-488A-AA85-3DEF8D74D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00025"/>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0</xdr:row>
      <xdr:rowOff>0</xdr:rowOff>
    </xdr:from>
    <xdr:ext cx="219075" cy="200025"/>
    <xdr:pic>
      <xdr:nvPicPr>
        <xdr:cNvPr id="2" name="Picture 1" descr="clip_image001.png">
          <a:extLst>
            <a:ext uri="{FF2B5EF4-FFF2-40B4-BE49-F238E27FC236}">
              <a16:creationId xmlns:a16="http://schemas.microsoft.com/office/drawing/2014/main" id="{661E1BD9-5ED7-9148-AE68-C98F659C3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46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4" name="Picture 3" descr="clip_image001.png">
          <a:extLst>
            <a:ext uri="{FF2B5EF4-FFF2-40B4-BE49-F238E27FC236}">
              <a16:creationId xmlns:a16="http://schemas.microsoft.com/office/drawing/2014/main" id="{D5ED9194-7427-8B41-86C1-B08E84564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58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219075" cy="200025"/>
    <xdr:pic>
      <xdr:nvPicPr>
        <xdr:cNvPr id="3" name="Picture 2" descr="clip_image001.png">
          <a:extLst>
            <a:ext uri="{FF2B5EF4-FFF2-40B4-BE49-F238E27FC236}">
              <a16:creationId xmlns:a16="http://schemas.microsoft.com/office/drawing/2014/main" id="{4F67D392-91BE-EA48-8102-1081F26FF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962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0</xdr:row>
      <xdr:rowOff>0</xdr:rowOff>
    </xdr:from>
    <xdr:ext cx="219075" cy="200025"/>
    <xdr:pic>
      <xdr:nvPicPr>
        <xdr:cNvPr id="5" name="Picture 4" descr="clip_image001.png">
          <a:extLst>
            <a:ext uri="{FF2B5EF4-FFF2-40B4-BE49-F238E27FC236}">
              <a16:creationId xmlns:a16="http://schemas.microsoft.com/office/drawing/2014/main" id="{66AF0DF7-D6CF-254F-AE91-68B8C7E31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07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6" name="Picture 5" descr="clip_image001.png">
          <a:extLst>
            <a:ext uri="{FF2B5EF4-FFF2-40B4-BE49-F238E27FC236}">
              <a16:creationId xmlns:a16="http://schemas.microsoft.com/office/drawing/2014/main" id="{A7C027F9-3D15-2047-876F-54419F5B6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11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7" name="Picture 6" descr="clip_image001.png">
          <a:extLst>
            <a:ext uri="{FF2B5EF4-FFF2-40B4-BE49-F238E27FC236}">
              <a16:creationId xmlns:a16="http://schemas.microsoft.com/office/drawing/2014/main" id="{EF6E744D-C1CF-044C-B83F-0E51C0178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0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219075" cy="200025"/>
    <xdr:pic>
      <xdr:nvPicPr>
        <xdr:cNvPr id="8" name="Picture 7" descr="clip_image001.png">
          <a:extLst>
            <a:ext uri="{FF2B5EF4-FFF2-40B4-BE49-F238E27FC236}">
              <a16:creationId xmlns:a16="http://schemas.microsoft.com/office/drawing/2014/main" id="{B9038A65-E95A-9047-8822-3DA6181E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08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9" name="Picture 8" descr="clip_image001.png">
          <a:extLst>
            <a:ext uri="{FF2B5EF4-FFF2-40B4-BE49-F238E27FC236}">
              <a16:creationId xmlns:a16="http://schemas.microsoft.com/office/drawing/2014/main" id="{D4997729-FD47-C740-A005-3FD52B5F9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0" name="Picture 9" descr="clip_image001.png">
          <a:extLst>
            <a:ext uri="{FF2B5EF4-FFF2-40B4-BE49-F238E27FC236}">
              <a16:creationId xmlns:a16="http://schemas.microsoft.com/office/drawing/2014/main" id="{9484DCFF-D76B-A844-8860-E00A612E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0</xdr:row>
      <xdr:rowOff>0</xdr:rowOff>
    </xdr:from>
    <xdr:to>
      <xdr:col>5</xdr:col>
      <xdr:colOff>219075</xdr:colOff>
      <xdr:row>1</xdr:row>
      <xdr:rowOff>73025</xdr:rowOff>
    </xdr:to>
    <xdr:pic>
      <xdr:nvPicPr>
        <xdr:cNvPr id="12" name="Picture 1" descr="clip_image001.png">
          <a:extLst>
            <a:ext uri="{FF2B5EF4-FFF2-40B4-BE49-F238E27FC236}">
              <a16:creationId xmlns:a16="http://schemas.microsoft.com/office/drawing/2014/main" id="{0B0482F2-DB54-9A40-B67B-A9E3A98F1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0</xdr:row>
      <xdr:rowOff>0</xdr:rowOff>
    </xdr:from>
    <xdr:ext cx="219075" cy="200025"/>
    <xdr:pic>
      <xdr:nvPicPr>
        <xdr:cNvPr id="13" name="Picture 12" descr="clip_image001.png">
          <a:extLst>
            <a:ext uri="{FF2B5EF4-FFF2-40B4-BE49-F238E27FC236}">
              <a16:creationId xmlns:a16="http://schemas.microsoft.com/office/drawing/2014/main" id="{56062A13-7CBC-D34A-825F-FF9BDEECF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962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4" name="Picture 13" descr="clip_image001.png">
          <a:extLst>
            <a:ext uri="{FF2B5EF4-FFF2-40B4-BE49-F238E27FC236}">
              <a16:creationId xmlns:a16="http://schemas.microsoft.com/office/drawing/2014/main" id="{C81BB335-4EC5-B54A-B180-FF23FE3A4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5" name="Picture 14" descr="clip_image001.png">
          <a:extLst>
            <a:ext uri="{FF2B5EF4-FFF2-40B4-BE49-F238E27FC236}">
              <a16:creationId xmlns:a16="http://schemas.microsoft.com/office/drawing/2014/main" id="{56836B32-8338-DE41-A83E-050CE38D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963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6" name="Picture 15" descr="clip_image001.png">
          <a:extLst>
            <a:ext uri="{FF2B5EF4-FFF2-40B4-BE49-F238E27FC236}">
              <a16:creationId xmlns:a16="http://schemas.microsoft.com/office/drawing/2014/main" id="{834FC0D4-6D4D-F549-A1C3-7787387AB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962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7" name="Picture 16" descr="clip_image001.png">
          <a:extLst>
            <a:ext uri="{FF2B5EF4-FFF2-40B4-BE49-F238E27FC236}">
              <a16:creationId xmlns:a16="http://schemas.microsoft.com/office/drawing/2014/main" id="{FF4AA149-C22D-CA42-A845-507062AE3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966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8" name="Picture 17" descr="clip_image001.png">
          <a:extLst>
            <a:ext uri="{FF2B5EF4-FFF2-40B4-BE49-F238E27FC236}">
              <a16:creationId xmlns:a16="http://schemas.microsoft.com/office/drawing/2014/main" id="{05DEE446-8247-774A-B95A-C5E80A626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19" name="Picture 18" descr="clip_image001.png">
          <a:extLst>
            <a:ext uri="{FF2B5EF4-FFF2-40B4-BE49-F238E27FC236}">
              <a16:creationId xmlns:a16="http://schemas.microsoft.com/office/drawing/2014/main" id="{EAE27698-F128-5C4B-98B5-1C1D9D956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963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20" name="Picture 19" descr="clip_image001.png">
          <a:extLst>
            <a:ext uri="{FF2B5EF4-FFF2-40B4-BE49-F238E27FC236}">
              <a16:creationId xmlns:a16="http://schemas.microsoft.com/office/drawing/2014/main" id="{1091463D-60D4-BF4E-85F5-C688BC33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0</xdr:row>
      <xdr:rowOff>0</xdr:rowOff>
    </xdr:from>
    <xdr:ext cx="219075" cy="200025"/>
    <xdr:pic>
      <xdr:nvPicPr>
        <xdr:cNvPr id="21" name="Picture 20" descr="clip_image001.png">
          <a:extLst>
            <a:ext uri="{FF2B5EF4-FFF2-40B4-BE49-F238E27FC236}">
              <a16:creationId xmlns:a16="http://schemas.microsoft.com/office/drawing/2014/main" id="{A6CC74B0-C69B-754C-8678-F8B9893AF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0" y="20320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0</xdr:row>
      <xdr:rowOff>0</xdr:rowOff>
    </xdr:from>
    <xdr:ext cx="219075" cy="200025"/>
    <xdr:pic>
      <xdr:nvPicPr>
        <xdr:cNvPr id="11" name="Picture 10" descr="clip_image001.png">
          <a:extLst>
            <a:ext uri="{FF2B5EF4-FFF2-40B4-BE49-F238E27FC236}">
              <a16:creationId xmlns:a16="http://schemas.microsoft.com/office/drawing/2014/main" id="{0EFC341D-0476-2243-9F8C-1600A06B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0" y="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0</xdr:row>
      <xdr:rowOff>0</xdr:rowOff>
    </xdr:from>
    <xdr:ext cx="219075" cy="200025"/>
    <xdr:pic>
      <xdr:nvPicPr>
        <xdr:cNvPr id="22" name="Picture 21" descr="clip_image001.png">
          <a:extLst>
            <a:ext uri="{FF2B5EF4-FFF2-40B4-BE49-F238E27FC236}">
              <a16:creationId xmlns:a16="http://schemas.microsoft.com/office/drawing/2014/main" id="{ABB9B241-FE30-F84E-8710-5002600E7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0" y="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xdr:row>
      <xdr:rowOff>0</xdr:rowOff>
    </xdr:from>
    <xdr:ext cx="219075" cy="784225"/>
    <xdr:pic>
      <xdr:nvPicPr>
        <xdr:cNvPr id="23" name="Picture 1" descr="clip_image001.png">
          <a:extLst>
            <a:ext uri="{FF2B5EF4-FFF2-40B4-BE49-F238E27FC236}">
              <a16:creationId xmlns:a16="http://schemas.microsoft.com/office/drawing/2014/main" id="{9CD71255-7766-9B48-B662-4981CF649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xdr:row>
      <xdr:rowOff>0</xdr:rowOff>
    </xdr:from>
    <xdr:ext cx="219075" cy="784225"/>
    <xdr:pic>
      <xdr:nvPicPr>
        <xdr:cNvPr id="24" name="Picture 1" descr="clip_image001.png">
          <a:extLst>
            <a:ext uri="{FF2B5EF4-FFF2-40B4-BE49-F238E27FC236}">
              <a16:creationId xmlns:a16="http://schemas.microsoft.com/office/drawing/2014/main" id="{64135E75-F157-5041-AA57-B492169E4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xdr:row>
      <xdr:rowOff>0</xdr:rowOff>
    </xdr:from>
    <xdr:ext cx="219075" cy="784225"/>
    <xdr:pic>
      <xdr:nvPicPr>
        <xdr:cNvPr id="25" name="Picture 1" descr="clip_image001.png">
          <a:extLst>
            <a:ext uri="{FF2B5EF4-FFF2-40B4-BE49-F238E27FC236}">
              <a16:creationId xmlns:a16="http://schemas.microsoft.com/office/drawing/2014/main" id="{99D8005C-D663-254B-B610-239B0498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xdr:row>
      <xdr:rowOff>0</xdr:rowOff>
    </xdr:from>
    <xdr:ext cx="219075" cy="784225"/>
    <xdr:pic>
      <xdr:nvPicPr>
        <xdr:cNvPr id="26" name="Picture 1" descr="clip_image001.png">
          <a:extLst>
            <a:ext uri="{FF2B5EF4-FFF2-40B4-BE49-F238E27FC236}">
              <a16:creationId xmlns:a16="http://schemas.microsoft.com/office/drawing/2014/main" id="{FDF3F48D-55FA-7D4D-8F10-881891285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xdr:row>
      <xdr:rowOff>0</xdr:rowOff>
    </xdr:from>
    <xdr:ext cx="219075" cy="784225"/>
    <xdr:pic>
      <xdr:nvPicPr>
        <xdr:cNvPr id="27" name="Picture 1" descr="clip_image001.png">
          <a:extLst>
            <a:ext uri="{FF2B5EF4-FFF2-40B4-BE49-F238E27FC236}">
              <a16:creationId xmlns:a16="http://schemas.microsoft.com/office/drawing/2014/main" id="{7D39ECCA-CE89-7140-86FB-578E0CBAA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xdr:row>
      <xdr:rowOff>0</xdr:rowOff>
    </xdr:from>
    <xdr:ext cx="219075" cy="784225"/>
    <xdr:pic>
      <xdr:nvPicPr>
        <xdr:cNvPr id="28" name="Picture 1" descr="clip_image001.png">
          <a:extLst>
            <a:ext uri="{FF2B5EF4-FFF2-40B4-BE49-F238E27FC236}">
              <a16:creationId xmlns:a16="http://schemas.microsoft.com/office/drawing/2014/main" id="{D8C7B0C3-C6CE-5641-AFAE-65014D34A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xdr:row>
      <xdr:rowOff>0</xdr:rowOff>
    </xdr:from>
    <xdr:ext cx="219075" cy="784225"/>
    <xdr:pic>
      <xdr:nvPicPr>
        <xdr:cNvPr id="29" name="Picture 1" descr="clip_image001.png">
          <a:extLst>
            <a:ext uri="{FF2B5EF4-FFF2-40B4-BE49-F238E27FC236}">
              <a16:creationId xmlns:a16="http://schemas.microsoft.com/office/drawing/2014/main" id="{E91BDDC0-286A-E440-957A-EB313DB52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xdr:row>
      <xdr:rowOff>0</xdr:rowOff>
    </xdr:from>
    <xdr:ext cx="219075" cy="784225"/>
    <xdr:pic>
      <xdr:nvPicPr>
        <xdr:cNvPr id="30" name="Picture 1" descr="clip_image001.png">
          <a:extLst>
            <a:ext uri="{FF2B5EF4-FFF2-40B4-BE49-F238E27FC236}">
              <a16:creationId xmlns:a16="http://schemas.microsoft.com/office/drawing/2014/main" id="{35485341-519D-AA48-A88A-412DA0307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xdr:row>
      <xdr:rowOff>0</xdr:rowOff>
    </xdr:from>
    <xdr:ext cx="219075" cy="784225"/>
    <xdr:pic>
      <xdr:nvPicPr>
        <xdr:cNvPr id="31" name="Picture 1" descr="clip_image001.png">
          <a:extLst>
            <a:ext uri="{FF2B5EF4-FFF2-40B4-BE49-F238E27FC236}">
              <a16:creationId xmlns:a16="http://schemas.microsoft.com/office/drawing/2014/main" id="{97C35F79-231A-1742-BAAF-01D820315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xdr:row>
      <xdr:rowOff>0</xdr:rowOff>
    </xdr:from>
    <xdr:ext cx="219075" cy="784225"/>
    <xdr:pic>
      <xdr:nvPicPr>
        <xdr:cNvPr id="32" name="Picture 1" descr="clip_image001.png">
          <a:extLst>
            <a:ext uri="{FF2B5EF4-FFF2-40B4-BE49-F238E27FC236}">
              <a16:creationId xmlns:a16="http://schemas.microsoft.com/office/drawing/2014/main" id="{52ED5DAC-C5A4-BD49-B824-19B1BE000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xdr:row>
      <xdr:rowOff>0</xdr:rowOff>
    </xdr:from>
    <xdr:ext cx="219075" cy="784225"/>
    <xdr:pic>
      <xdr:nvPicPr>
        <xdr:cNvPr id="33" name="Picture 1" descr="clip_image001.png">
          <a:extLst>
            <a:ext uri="{FF2B5EF4-FFF2-40B4-BE49-F238E27FC236}">
              <a16:creationId xmlns:a16="http://schemas.microsoft.com/office/drawing/2014/main" id="{92891E02-9359-0E49-AA5D-9911446DF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xdr:row>
      <xdr:rowOff>0</xdr:rowOff>
    </xdr:from>
    <xdr:ext cx="219075" cy="784225"/>
    <xdr:pic>
      <xdr:nvPicPr>
        <xdr:cNvPr id="34" name="Picture 1" descr="clip_image001.png">
          <a:extLst>
            <a:ext uri="{FF2B5EF4-FFF2-40B4-BE49-F238E27FC236}">
              <a16:creationId xmlns:a16="http://schemas.microsoft.com/office/drawing/2014/main" id="{FBEC7314-5E5A-1546-A98C-98D1E5310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219075" cy="784225"/>
    <xdr:pic>
      <xdr:nvPicPr>
        <xdr:cNvPr id="35" name="Picture 1" descr="clip_image001.png">
          <a:extLst>
            <a:ext uri="{FF2B5EF4-FFF2-40B4-BE49-F238E27FC236}">
              <a16:creationId xmlns:a16="http://schemas.microsoft.com/office/drawing/2014/main" id="{15C88D83-B352-E74C-A7A6-5601210A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219075" cy="784225"/>
    <xdr:pic>
      <xdr:nvPicPr>
        <xdr:cNvPr id="36" name="Picture 1" descr="clip_image001.png">
          <a:extLst>
            <a:ext uri="{FF2B5EF4-FFF2-40B4-BE49-F238E27FC236}">
              <a16:creationId xmlns:a16="http://schemas.microsoft.com/office/drawing/2014/main" id="{EF9149BA-CEFD-8641-BC92-F45AC2EB7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xdr:row>
      <xdr:rowOff>0</xdr:rowOff>
    </xdr:from>
    <xdr:ext cx="219075" cy="784225"/>
    <xdr:pic>
      <xdr:nvPicPr>
        <xdr:cNvPr id="37" name="Picture 1" descr="clip_image001.png">
          <a:extLst>
            <a:ext uri="{FF2B5EF4-FFF2-40B4-BE49-F238E27FC236}">
              <a16:creationId xmlns:a16="http://schemas.microsoft.com/office/drawing/2014/main" id="{EE16A6DE-4F4A-EB43-BE0B-57E45E7E7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xdr:row>
      <xdr:rowOff>0</xdr:rowOff>
    </xdr:from>
    <xdr:ext cx="219075" cy="784225"/>
    <xdr:pic>
      <xdr:nvPicPr>
        <xdr:cNvPr id="38" name="Picture 1" descr="clip_image001.png">
          <a:extLst>
            <a:ext uri="{FF2B5EF4-FFF2-40B4-BE49-F238E27FC236}">
              <a16:creationId xmlns:a16="http://schemas.microsoft.com/office/drawing/2014/main" id="{F9138A73-C206-B949-AE5F-7F07BD809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xdr:row>
      <xdr:rowOff>0</xdr:rowOff>
    </xdr:from>
    <xdr:ext cx="219075" cy="784225"/>
    <xdr:pic>
      <xdr:nvPicPr>
        <xdr:cNvPr id="39" name="Picture 1" descr="clip_image001.png">
          <a:extLst>
            <a:ext uri="{FF2B5EF4-FFF2-40B4-BE49-F238E27FC236}">
              <a16:creationId xmlns:a16="http://schemas.microsoft.com/office/drawing/2014/main" id="{0109A1B5-B43D-904C-9D23-F324DC8E1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xdr:row>
      <xdr:rowOff>0</xdr:rowOff>
    </xdr:from>
    <xdr:ext cx="219075" cy="784225"/>
    <xdr:pic>
      <xdr:nvPicPr>
        <xdr:cNvPr id="40" name="Picture 1" descr="clip_image001.png">
          <a:extLst>
            <a:ext uri="{FF2B5EF4-FFF2-40B4-BE49-F238E27FC236}">
              <a16:creationId xmlns:a16="http://schemas.microsoft.com/office/drawing/2014/main" id="{FCF692BE-0DD2-0B4A-96B3-DF880114C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xdr:row>
      <xdr:rowOff>0</xdr:rowOff>
    </xdr:from>
    <xdr:ext cx="219075" cy="784225"/>
    <xdr:pic>
      <xdr:nvPicPr>
        <xdr:cNvPr id="41" name="Picture 1" descr="clip_image001.png">
          <a:extLst>
            <a:ext uri="{FF2B5EF4-FFF2-40B4-BE49-F238E27FC236}">
              <a16:creationId xmlns:a16="http://schemas.microsoft.com/office/drawing/2014/main" id="{3E9EBC49-5FB6-034C-AD14-C877180E4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xdr:row>
      <xdr:rowOff>0</xdr:rowOff>
    </xdr:from>
    <xdr:ext cx="219075" cy="784225"/>
    <xdr:pic>
      <xdr:nvPicPr>
        <xdr:cNvPr id="42" name="Picture 1" descr="clip_image001.png">
          <a:extLst>
            <a:ext uri="{FF2B5EF4-FFF2-40B4-BE49-F238E27FC236}">
              <a16:creationId xmlns:a16="http://schemas.microsoft.com/office/drawing/2014/main" id="{53A7A376-D146-2440-9A79-937CE9274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xdr:row>
      <xdr:rowOff>0</xdr:rowOff>
    </xdr:from>
    <xdr:ext cx="219075" cy="784225"/>
    <xdr:pic>
      <xdr:nvPicPr>
        <xdr:cNvPr id="43" name="Picture 1" descr="clip_image001.png">
          <a:extLst>
            <a:ext uri="{FF2B5EF4-FFF2-40B4-BE49-F238E27FC236}">
              <a16:creationId xmlns:a16="http://schemas.microsoft.com/office/drawing/2014/main" id="{1F25DCEA-278E-1142-818B-3998E3146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xdr:row>
      <xdr:rowOff>0</xdr:rowOff>
    </xdr:from>
    <xdr:ext cx="219075" cy="784225"/>
    <xdr:pic>
      <xdr:nvPicPr>
        <xdr:cNvPr id="44" name="Picture 1" descr="clip_image001.png">
          <a:extLst>
            <a:ext uri="{FF2B5EF4-FFF2-40B4-BE49-F238E27FC236}">
              <a16:creationId xmlns:a16="http://schemas.microsoft.com/office/drawing/2014/main" id="{A99B6D1A-1730-6A44-9946-B416BAC43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12</xdr:row>
      <xdr:rowOff>0</xdr:rowOff>
    </xdr:from>
    <xdr:ext cx="219075" cy="784225"/>
    <xdr:pic>
      <xdr:nvPicPr>
        <xdr:cNvPr id="45" name="Picture 1" descr="clip_image001.png">
          <a:extLst>
            <a:ext uri="{FF2B5EF4-FFF2-40B4-BE49-F238E27FC236}">
              <a16:creationId xmlns:a16="http://schemas.microsoft.com/office/drawing/2014/main" id="{300DC2D6-CE7B-FF41-9374-52A13424F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12</xdr:row>
      <xdr:rowOff>0</xdr:rowOff>
    </xdr:from>
    <xdr:ext cx="219075" cy="784225"/>
    <xdr:pic>
      <xdr:nvPicPr>
        <xdr:cNvPr id="46" name="Picture 1" descr="clip_image001.png">
          <a:extLst>
            <a:ext uri="{FF2B5EF4-FFF2-40B4-BE49-F238E27FC236}">
              <a16:creationId xmlns:a16="http://schemas.microsoft.com/office/drawing/2014/main" id="{FFF3B4BD-8E0C-F043-848E-CDD3B6EB3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13</xdr:row>
      <xdr:rowOff>0</xdr:rowOff>
    </xdr:from>
    <xdr:ext cx="219075" cy="784225"/>
    <xdr:pic>
      <xdr:nvPicPr>
        <xdr:cNvPr id="47" name="Picture 1" descr="clip_image001.png">
          <a:extLst>
            <a:ext uri="{FF2B5EF4-FFF2-40B4-BE49-F238E27FC236}">
              <a16:creationId xmlns:a16="http://schemas.microsoft.com/office/drawing/2014/main" id="{A9B6C3F4-269E-7A45-8793-F48461FAE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13</xdr:row>
      <xdr:rowOff>0</xdr:rowOff>
    </xdr:from>
    <xdr:ext cx="219075" cy="784225"/>
    <xdr:pic>
      <xdr:nvPicPr>
        <xdr:cNvPr id="48" name="Picture 1" descr="clip_image001.png">
          <a:extLst>
            <a:ext uri="{FF2B5EF4-FFF2-40B4-BE49-F238E27FC236}">
              <a16:creationId xmlns:a16="http://schemas.microsoft.com/office/drawing/2014/main" id="{6FFEBF59-B3E4-B548-AB8E-83670E2C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14</xdr:row>
      <xdr:rowOff>0</xdr:rowOff>
    </xdr:from>
    <xdr:ext cx="219075" cy="784225"/>
    <xdr:pic>
      <xdr:nvPicPr>
        <xdr:cNvPr id="49" name="Picture 1" descr="clip_image001.png">
          <a:extLst>
            <a:ext uri="{FF2B5EF4-FFF2-40B4-BE49-F238E27FC236}">
              <a16:creationId xmlns:a16="http://schemas.microsoft.com/office/drawing/2014/main" id="{8FA43360-B9F8-5140-AC53-3D256F036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14</xdr:row>
      <xdr:rowOff>0</xdr:rowOff>
    </xdr:from>
    <xdr:ext cx="219075" cy="784225"/>
    <xdr:pic>
      <xdr:nvPicPr>
        <xdr:cNvPr id="50" name="Picture 1" descr="clip_image001.png">
          <a:extLst>
            <a:ext uri="{FF2B5EF4-FFF2-40B4-BE49-F238E27FC236}">
              <a16:creationId xmlns:a16="http://schemas.microsoft.com/office/drawing/2014/main" id="{011E524F-33DF-994F-AA3A-A24F96820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15</xdr:row>
      <xdr:rowOff>0</xdr:rowOff>
    </xdr:from>
    <xdr:ext cx="219075" cy="784225"/>
    <xdr:pic>
      <xdr:nvPicPr>
        <xdr:cNvPr id="51" name="Picture 1" descr="clip_image001.png">
          <a:extLst>
            <a:ext uri="{FF2B5EF4-FFF2-40B4-BE49-F238E27FC236}">
              <a16:creationId xmlns:a16="http://schemas.microsoft.com/office/drawing/2014/main" id="{6478BA54-A089-F04B-9066-2AA94109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15</xdr:row>
      <xdr:rowOff>0</xdr:rowOff>
    </xdr:from>
    <xdr:ext cx="219075" cy="784225"/>
    <xdr:pic>
      <xdr:nvPicPr>
        <xdr:cNvPr id="52" name="Picture 1" descr="clip_image001.png">
          <a:extLst>
            <a:ext uri="{FF2B5EF4-FFF2-40B4-BE49-F238E27FC236}">
              <a16:creationId xmlns:a16="http://schemas.microsoft.com/office/drawing/2014/main" id="{BFCA3B40-1E53-5F41-9050-103F32361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16</xdr:row>
      <xdr:rowOff>0</xdr:rowOff>
    </xdr:from>
    <xdr:ext cx="219075" cy="784225"/>
    <xdr:pic>
      <xdr:nvPicPr>
        <xdr:cNvPr id="53" name="Picture 1" descr="clip_image001.png">
          <a:extLst>
            <a:ext uri="{FF2B5EF4-FFF2-40B4-BE49-F238E27FC236}">
              <a16:creationId xmlns:a16="http://schemas.microsoft.com/office/drawing/2014/main" id="{EEA35A49-8644-E14F-84E7-09703443D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16</xdr:row>
      <xdr:rowOff>0</xdr:rowOff>
    </xdr:from>
    <xdr:ext cx="219075" cy="784225"/>
    <xdr:pic>
      <xdr:nvPicPr>
        <xdr:cNvPr id="54" name="Picture 1" descr="clip_image001.png">
          <a:extLst>
            <a:ext uri="{FF2B5EF4-FFF2-40B4-BE49-F238E27FC236}">
              <a16:creationId xmlns:a16="http://schemas.microsoft.com/office/drawing/2014/main" id="{8243FB7E-1C46-2049-9AE2-2C045CA57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17</xdr:row>
      <xdr:rowOff>0</xdr:rowOff>
    </xdr:from>
    <xdr:ext cx="219075" cy="784225"/>
    <xdr:pic>
      <xdr:nvPicPr>
        <xdr:cNvPr id="55" name="Picture 1" descr="clip_image001.png">
          <a:extLst>
            <a:ext uri="{FF2B5EF4-FFF2-40B4-BE49-F238E27FC236}">
              <a16:creationId xmlns:a16="http://schemas.microsoft.com/office/drawing/2014/main" id="{7F0469FD-8DC6-C944-8BD3-E1CCBBA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17</xdr:row>
      <xdr:rowOff>0</xdr:rowOff>
    </xdr:from>
    <xdr:ext cx="219075" cy="784225"/>
    <xdr:pic>
      <xdr:nvPicPr>
        <xdr:cNvPr id="56" name="Picture 1" descr="clip_image001.png">
          <a:extLst>
            <a:ext uri="{FF2B5EF4-FFF2-40B4-BE49-F238E27FC236}">
              <a16:creationId xmlns:a16="http://schemas.microsoft.com/office/drawing/2014/main" id="{81D951CD-ADD4-064F-89D4-EEB5867DA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18</xdr:row>
      <xdr:rowOff>0</xdr:rowOff>
    </xdr:from>
    <xdr:ext cx="219075" cy="784225"/>
    <xdr:pic>
      <xdr:nvPicPr>
        <xdr:cNvPr id="57" name="Picture 1" descr="clip_image001.png">
          <a:extLst>
            <a:ext uri="{FF2B5EF4-FFF2-40B4-BE49-F238E27FC236}">
              <a16:creationId xmlns:a16="http://schemas.microsoft.com/office/drawing/2014/main" id="{FB44E988-527D-0440-9811-7D009931B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18</xdr:row>
      <xdr:rowOff>0</xdr:rowOff>
    </xdr:from>
    <xdr:ext cx="219075" cy="784225"/>
    <xdr:pic>
      <xdr:nvPicPr>
        <xdr:cNvPr id="58" name="Picture 1" descr="clip_image001.png">
          <a:extLst>
            <a:ext uri="{FF2B5EF4-FFF2-40B4-BE49-F238E27FC236}">
              <a16:creationId xmlns:a16="http://schemas.microsoft.com/office/drawing/2014/main" id="{1E8DF842-CE65-F34D-8365-ED90BDD94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19</xdr:row>
      <xdr:rowOff>0</xdr:rowOff>
    </xdr:from>
    <xdr:ext cx="219075" cy="784225"/>
    <xdr:pic>
      <xdr:nvPicPr>
        <xdr:cNvPr id="59" name="Picture 1" descr="clip_image001.png">
          <a:extLst>
            <a:ext uri="{FF2B5EF4-FFF2-40B4-BE49-F238E27FC236}">
              <a16:creationId xmlns:a16="http://schemas.microsoft.com/office/drawing/2014/main" id="{B0712996-A18B-6849-BD5B-8555F6AE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19</xdr:row>
      <xdr:rowOff>0</xdr:rowOff>
    </xdr:from>
    <xdr:ext cx="219075" cy="784225"/>
    <xdr:pic>
      <xdr:nvPicPr>
        <xdr:cNvPr id="60" name="Picture 1" descr="clip_image001.png">
          <a:extLst>
            <a:ext uri="{FF2B5EF4-FFF2-40B4-BE49-F238E27FC236}">
              <a16:creationId xmlns:a16="http://schemas.microsoft.com/office/drawing/2014/main" id="{8E3F1651-A196-AF4E-957E-763541A15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20</xdr:row>
      <xdr:rowOff>0</xdr:rowOff>
    </xdr:from>
    <xdr:ext cx="219075" cy="784225"/>
    <xdr:pic>
      <xdr:nvPicPr>
        <xdr:cNvPr id="61" name="Picture 1" descr="clip_image001.png">
          <a:extLst>
            <a:ext uri="{FF2B5EF4-FFF2-40B4-BE49-F238E27FC236}">
              <a16:creationId xmlns:a16="http://schemas.microsoft.com/office/drawing/2014/main" id="{52A56697-C775-EE42-8E03-0CD1D1A65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20</xdr:row>
      <xdr:rowOff>0</xdr:rowOff>
    </xdr:from>
    <xdr:ext cx="219075" cy="784225"/>
    <xdr:pic>
      <xdr:nvPicPr>
        <xdr:cNvPr id="62" name="Picture 1" descr="clip_image001.png">
          <a:extLst>
            <a:ext uri="{FF2B5EF4-FFF2-40B4-BE49-F238E27FC236}">
              <a16:creationId xmlns:a16="http://schemas.microsoft.com/office/drawing/2014/main" id="{D5DE8432-CDEF-224D-B129-D2C5280F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21</xdr:row>
      <xdr:rowOff>0</xdr:rowOff>
    </xdr:from>
    <xdr:ext cx="219075" cy="784225"/>
    <xdr:pic>
      <xdr:nvPicPr>
        <xdr:cNvPr id="63" name="Picture 1" descr="clip_image001.png">
          <a:extLst>
            <a:ext uri="{FF2B5EF4-FFF2-40B4-BE49-F238E27FC236}">
              <a16:creationId xmlns:a16="http://schemas.microsoft.com/office/drawing/2014/main" id="{78D1DD2B-4D72-A249-8F7C-B52991AB3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21</xdr:row>
      <xdr:rowOff>0</xdr:rowOff>
    </xdr:from>
    <xdr:ext cx="219075" cy="784225"/>
    <xdr:pic>
      <xdr:nvPicPr>
        <xdr:cNvPr id="7168" name="Picture 1" descr="clip_image001.png">
          <a:extLst>
            <a:ext uri="{FF2B5EF4-FFF2-40B4-BE49-F238E27FC236}">
              <a16:creationId xmlns:a16="http://schemas.microsoft.com/office/drawing/2014/main" id="{B6140926-C26F-834D-A277-C0D7668DA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xdr:row>
      <xdr:rowOff>0</xdr:rowOff>
    </xdr:from>
    <xdr:ext cx="219075" cy="784225"/>
    <xdr:pic>
      <xdr:nvPicPr>
        <xdr:cNvPr id="7169" name="Picture 1" descr="clip_image001.png">
          <a:extLst>
            <a:ext uri="{FF2B5EF4-FFF2-40B4-BE49-F238E27FC236}">
              <a16:creationId xmlns:a16="http://schemas.microsoft.com/office/drawing/2014/main" id="{2E59EBA5-547F-F14E-BCFD-EDEFE8BA7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xdr:row>
      <xdr:rowOff>0</xdr:rowOff>
    </xdr:from>
    <xdr:ext cx="219075" cy="784225"/>
    <xdr:pic>
      <xdr:nvPicPr>
        <xdr:cNvPr id="7170" name="Picture 1" descr="clip_image001.png">
          <a:extLst>
            <a:ext uri="{FF2B5EF4-FFF2-40B4-BE49-F238E27FC236}">
              <a16:creationId xmlns:a16="http://schemas.microsoft.com/office/drawing/2014/main" id="{BEE2BF8F-080D-8E4B-8696-B51AC3CC7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xdr:row>
      <xdr:rowOff>0</xdr:rowOff>
    </xdr:from>
    <xdr:ext cx="219075" cy="784225"/>
    <xdr:pic>
      <xdr:nvPicPr>
        <xdr:cNvPr id="7171" name="Picture 1" descr="clip_image001.png">
          <a:extLst>
            <a:ext uri="{FF2B5EF4-FFF2-40B4-BE49-F238E27FC236}">
              <a16:creationId xmlns:a16="http://schemas.microsoft.com/office/drawing/2014/main" id="{3C6B848F-9B40-AB43-89BB-22625293E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xdr:row>
      <xdr:rowOff>0</xdr:rowOff>
    </xdr:from>
    <xdr:ext cx="219075" cy="784225"/>
    <xdr:pic>
      <xdr:nvPicPr>
        <xdr:cNvPr id="7172" name="Picture 1" descr="clip_image001.png">
          <a:extLst>
            <a:ext uri="{FF2B5EF4-FFF2-40B4-BE49-F238E27FC236}">
              <a16:creationId xmlns:a16="http://schemas.microsoft.com/office/drawing/2014/main" id="{84D096BF-88EE-4E44-A65D-D9BEF6821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xdr:row>
      <xdr:rowOff>0</xdr:rowOff>
    </xdr:from>
    <xdr:ext cx="219075" cy="784225"/>
    <xdr:pic>
      <xdr:nvPicPr>
        <xdr:cNvPr id="7173" name="Picture 1" descr="clip_image001.png">
          <a:extLst>
            <a:ext uri="{FF2B5EF4-FFF2-40B4-BE49-F238E27FC236}">
              <a16:creationId xmlns:a16="http://schemas.microsoft.com/office/drawing/2014/main" id="{F7C9B444-243B-BB43-9FAF-B023446A9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xdr:row>
      <xdr:rowOff>0</xdr:rowOff>
    </xdr:from>
    <xdr:ext cx="219075" cy="784225"/>
    <xdr:pic>
      <xdr:nvPicPr>
        <xdr:cNvPr id="7174" name="Picture 1" descr="clip_image001.png">
          <a:extLst>
            <a:ext uri="{FF2B5EF4-FFF2-40B4-BE49-F238E27FC236}">
              <a16:creationId xmlns:a16="http://schemas.microsoft.com/office/drawing/2014/main" id="{9839C3B8-B05C-E444-9502-5CB35DD1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25</xdr:row>
      <xdr:rowOff>0</xdr:rowOff>
    </xdr:from>
    <xdr:ext cx="219075" cy="784225"/>
    <xdr:pic>
      <xdr:nvPicPr>
        <xdr:cNvPr id="7175" name="Picture 1" descr="clip_image001.png">
          <a:extLst>
            <a:ext uri="{FF2B5EF4-FFF2-40B4-BE49-F238E27FC236}">
              <a16:creationId xmlns:a16="http://schemas.microsoft.com/office/drawing/2014/main" id="{21CB2182-C975-8748-AC19-99DE394E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25</xdr:row>
      <xdr:rowOff>0</xdr:rowOff>
    </xdr:from>
    <xdr:ext cx="219075" cy="784225"/>
    <xdr:pic>
      <xdr:nvPicPr>
        <xdr:cNvPr id="7176" name="Picture 1" descr="clip_image001.png">
          <a:extLst>
            <a:ext uri="{FF2B5EF4-FFF2-40B4-BE49-F238E27FC236}">
              <a16:creationId xmlns:a16="http://schemas.microsoft.com/office/drawing/2014/main" id="{08D4714F-9239-6F47-A652-AEB9CF3B3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26</xdr:row>
      <xdr:rowOff>0</xdr:rowOff>
    </xdr:from>
    <xdr:ext cx="219075" cy="784225"/>
    <xdr:pic>
      <xdr:nvPicPr>
        <xdr:cNvPr id="7177" name="Picture 1" descr="clip_image001.png">
          <a:extLst>
            <a:ext uri="{FF2B5EF4-FFF2-40B4-BE49-F238E27FC236}">
              <a16:creationId xmlns:a16="http://schemas.microsoft.com/office/drawing/2014/main" id="{0F05BC55-B9E9-8444-986F-0E7B900C7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26</xdr:row>
      <xdr:rowOff>0</xdr:rowOff>
    </xdr:from>
    <xdr:ext cx="219075" cy="784225"/>
    <xdr:pic>
      <xdr:nvPicPr>
        <xdr:cNvPr id="7178" name="Picture 1" descr="clip_image001.png">
          <a:extLst>
            <a:ext uri="{FF2B5EF4-FFF2-40B4-BE49-F238E27FC236}">
              <a16:creationId xmlns:a16="http://schemas.microsoft.com/office/drawing/2014/main" id="{A0FD1FE9-4C8A-F14B-87A7-7FDB65BAD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27</xdr:row>
      <xdr:rowOff>0</xdr:rowOff>
    </xdr:from>
    <xdr:ext cx="219075" cy="784225"/>
    <xdr:pic>
      <xdr:nvPicPr>
        <xdr:cNvPr id="7179" name="Picture 1" descr="clip_image001.png">
          <a:extLst>
            <a:ext uri="{FF2B5EF4-FFF2-40B4-BE49-F238E27FC236}">
              <a16:creationId xmlns:a16="http://schemas.microsoft.com/office/drawing/2014/main" id="{2531CC5A-502F-584C-87AE-A6E934EF9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27</xdr:row>
      <xdr:rowOff>0</xdr:rowOff>
    </xdr:from>
    <xdr:ext cx="219075" cy="784225"/>
    <xdr:pic>
      <xdr:nvPicPr>
        <xdr:cNvPr id="7180" name="Picture 1" descr="clip_image001.png">
          <a:extLst>
            <a:ext uri="{FF2B5EF4-FFF2-40B4-BE49-F238E27FC236}">
              <a16:creationId xmlns:a16="http://schemas.microsoft.com/office/drawing/2014/main" id="{9D5ADD92-53DB-7746-A351-B3738C0A0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28</xdr:row>
      <xdr:rowOff>0</xdr:rowOff>
    </xdr:from>
    <xdr:ext cx="219075" cy="784225"/>
    <xdr:pic>
      <xdr:nvPicPr>
        <xdr:cNvPr id="7181" name="Picture 1" descr="clip_image001.png">
          <a:extLst>
            <a:ext uri="{FF2B5EF4-FFF2-40B4-BE49-F238E27FC236}">
              <a16:creationId xmlns:a16="http://schemas.microsoft.com/office/drawing/2014/main" id="{135A02A5-CF48-414B-8EA3-6A58C85CB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28</xdr:row>
      <xdr:rowOff>0</xdr:rowOff>
    </xdr:from>
    <xdr:ext cx="219075" cy="784225"/>
    <xdr:pic>
      <xdr:nvPicPr>
        <xdr:cNvPr id="7182" name="Picture 1" descr="clip_image001.png">
          <a:extLst>
            <a:ext uri="{FF2B5EF4-FFF2-40B4-BE49-F238E27FC236}">
              <a16:creationId xmlns:a16="http://schemas.microsoft.com/office/drawing/2014/main" id="{78A0E5AF-AF38-6747-9147-B7B7690B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29</xdr:row>
      <xdr:rowOff>0</xdr:rowOff>
    </xdr:from>
    <xdr:ext cx="219075" cy="784225"/>
    <xdr:pic>
      <xdr:nvPicPr>
        <xdr:cNvPr id="7183" name="Picture 1" descr="clip_image001.png">
          <a:extLst>
            <a:ext uri="{FF2B5EF4-FFF2-40B4-BE49-F238E27FC236}">
              <a16:creationId xmlns:a16="http://schemas.microsoft.com/office/drawing/2014/main" id="{05003EDF-B903-8442-AEFA-199825944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29</xdr:row>
      <xdr:rowOff>0</xdr:rowOff>
    </xdr:from>
    <xdr:ext cx="219075" cy="784225"/>
    <xdr:pic>
      <xdr:nvPicPr>
        <xdr:cNvPr id="7184" name="Picture 1" descr="clip_image001.png">
          <a:extLst>
            <a:ext uri="{FF2B5EF4-FFF2-40B4-BE49-F238E27FC236}">
              <a16:creationId xmlns:a16="http://schemas.microsoft.com/office/drawing/2014/main" id="{423E4825-610B-7B4B-A23A-F5FB9A82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30</xdr:row>
      <xdr:rowOff>0</xdr:rowOff>
    </xdr:from>
    <xdr:ext cx="219075" cy="784225"/>
    <xdr:pic>
      <xdr:nvPicPr>
        <xdr:cNvPr id="7185" name="Picture 1" descr="clip_image001.png">
          <a:extLst>
            <a:ext uri="{FF2B5EF4-FFF2-40B4-BE49-F238E27FC236}">
              <a16:creationId xmlns:a16="http://schemas.microsoft.com/office/drawing/2014/main" id="{2E314E16-F883-B240-8CB6-DCCE56317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30</xdr:row>
      <xdr:rowOff>0</xdr:rowOff>
    </xdr:from>
    <xdr:ext cx="219075" cy="784225"/>
    <xdr:pic>
      <xdr:nvPicPr>
        <xdr:cNvPr id="7186" name="Picture 1" descr="clip_image001.png">
          <a:extLst>
            <a:ext uri="{FF2B5EF4-FFF2-40B4-BE49-F238E27FC236}">
              <a16:creationId xmlns:a16="http://schemas.microsoft.com/office/drawing/2014/main" id="{C434D693-D334-3149-9E52-CC097AEB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31</xdr:row>
      <xdr:rowOff>0</xdr:rowOff>
    </xdr:from>
    <xdr:ext cx="219075" cy="784225"/>
    <xdr:pic>
      <xdr:nvPicPr>
        <xdr:cNvPr id="7187" name="Picture 1" descr="clip_image001.png">
          <a:extLst>
            <a:ext uri="{FF2B5EF4-FFF2-40B4-BE49-F238E27FC236}">
              <a16:creationId xmlns:a16="http://schemas.microsoft.com/office/drawing/2014/main" id="{2C78B75A-0056-1545-9AC3-3F9933A98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31</xdr:row>
      <xdr:rowOff>0</xdr:rowOff>
    </xdr:from>
    <xdr:ext cx="219075" cy="784225"/>
    <xdr:pic>
      <xdr:nvPicPr>
        <xdr:cNvPr id="7188" name="Picture 1" descr="clip_image001.png">
          <a:extLst>
            <a:ext uri="{FF2B5EF4-FFF2-40B4-BE49-F238E27FC236}">
              <a16:creationId xmlns:a16="http://schemas.microsoft.com/office/drawing/2014/main" id="{BFB61AF0-D62F-764E-B4FE-4F7D32F7A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32</xdr:row>
      <xdr:rowOff>0</xdr:rowOff>
    </xdr:from>
    <xdr:ext cx="219075" cy="784225"/>
    <xdr:pic>
      <xdr:nvPicPr>
        <xdr:cNvPr id="7189" name="Picture 1" descr="clip_image001.png">
          <a:extLst>
            <a:ext uri="{FF2B5EF4-FFF2-40B4-BE49-F238E27FC236}">
              <a16:creationId xmlns:a16="http://schemas.microsoft.com/office/drawing/2014/main" id="{44B95B8C-DEDC-1B4D-B92F-C982AC2B3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32</xdr:row>
      <xdr:rowOff>0</xdr:rowOff>
    </xdr:from>
    <xdr:ext cx="219075" cy="784225"/>
    <xdr:pic>
      <xdr:nvPicPr>
        <xdr:cNvPr id="7191" name="Picture 1" descr="clip_image001.png">
          <a:extLst>
            <a:ext uri="{FF2B5EF4-FFF2-40B4-BE49-F238E27FC236}">
              <a16:creationId xmlns:a16="http://schemas.microsoft.com/office/drawing/2014/main" id="{D16F6D28-6F1D-7342-B5C2-FA56F78FF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33</xdr:row>
      <xdr:rowOff>0</xdr:rowOff>
    </xdr:from>
    <xdr:ext cx="219075" cy="784225"/>
    <xdr:pic>
      <xdr:nvPicPr>
        <xdr:cNvPr id="7192" name="Picture 1" descr="clip_image001.png">
          <a:extLst>
            <a:ext uri="{FF2B5EF4-FFF2-40B4-BE49-F238E27FC236}">
              <a16:creationId xmlns:a16="http://schemas.microsoft.com/office/drawing/2014/main" id="{BFE459AD-7AA9-174C-AF81-25AE14114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33</xdr:row>
      <xdr:rowOff>0</xdr:rowOff>
    </xdr:from>
    <xdr:ext cx="219075" cy="784225"/>
    <xdr:pic>
      <xdr:nvPicPr>
        <xdr:cNvPr id="7193" name="Picture 1" descr="clip_image001.png">
          <a:extLst>
            <a:ext uri="{FF2B5EF4-FFF2-40B4-BE49-F238E27FC236}">
              <a16:creationId xmlns:a16="http://schemas.microsoft.com/office/drawing/2014/main" id="{E65D599A-4E5E-794B-A0AB-59E72EFCA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34</xdr:row>
      <xdr:rowOff>0</xdr:rowOff>
    </xdr:from>
    <xdr:ext cx="219075" cy="784225"/>
    <xdr:pic>
      <xdr:nvPicPr>
        <xdr:cNvPr id="7194" name="Picture 1" descr="clip_image001.png">
          <a:extLst>
            <a:ext uri="{FF2B5EF4-FFF2-40B4-BE49-F238E27FC236}">
              <a16:creationId xmlns:a16="http://schemas.microsoft.com/office/drawing/2014/main" id="{D5A9BAC6-A0DC-4742-B7F8-E4B93D82D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34</xdr:row>
      <xdr:rowOff>0</xdr:rowOff>
    </xdr:from>
    <xdr:ext cx="219075" cy="784225"/>
    <xdr:pic>
      <xdr:nvPicPr>
        <xdr:cNvPr id="7195" name="Picture 1" descr="clip_image001.png">
          <a:extLst>
            <a:ext uri="{FF2B5EF4-FFF2-40B4-BE49-F238E27FC236}">
              <a16:creationId xmlns:a16="http://schemas.microsoft.com/office/drawing/2014/main" id="{4E473146-D8D4-EE42-BD6B-71706C610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35</xdr:row>
      <xdr:rowOff>0</xdr:rowOff>
    </xdr:from>
    <xdr:ext cx="219075" cy="784225"/>
    <xdr:pic>
      <xdr:nvPicPr>
        <xdr:cNvPr id="7196" name="Picture 1" descr="clip_image001.png">
          <a:extLst>
            <a:ext uri="{FF2B5EF4-FFF2-40B4-BE49-F238E27FC236}">
              <a16:creationId xmlns:a16="http://schemas.microsoft.com/office/drawing/2014/main" id="{FB483EBD-CDA0-3443-AB0F-34873115A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35</xdr:row>
      <xdr:rowOff>0</xdr:rowOff>
    </xdr:from>
    <xdr:ext cx="219075" cy="784225"/>
    <xdr:pic>
      <xdr:nvPicPr>
        <xdr:cNvPr id="7197" name="Picture 1" descr="clip_image001.png">
          <a:extLst>
            <a:ext uri="{FF2B5EF4-FFF2-40B4-BE49-F238E27FC236}">
              <a16:creationId xmlns:a16="http://schemas.microsoft.com/office/drawing/2014/main" id="{F05217C1-89B5-5547-A3B8-C6A4C1112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36</xdr:row>
      <xdr:rowOff>0</xdr:rowOff>
    </xdr:from>
    <xdr:ext cx="219075" cy="784225"/>
    <xdr:pic>
      <xdr:nvPicPr>
        <xdr:cNvPr id="7198" name="Picture 1" descr="clip_image001.png">
          <a:extLst>
            <a:ext uri="{FF2B5EF4-FFF2-40B4-BE49-F238E27FC236}">
              <a16:creationId xmlns:a16="http://schemas.microsoft.com/office/drawing/2014/main" id="{2D6A17F0-1508-4C42-8E38-FC890053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36</xdr:row>
      <xdr:rowOff>0</xdr:rowOff>
    </xdr:from>
    <xdr:ext cx="219075" cy="784225"/>
    <xdr:pic>
      <xdr:nvPicPr>
        <xdr:cNvPr id="7199" name="Picture 1" descr="clip_image001.png">
          <a:extLst>
            <a:ext uri="{FF2B5EF4-FFF2-40B4-BE49-F238E27FC236}">
              <a16:creationId xmlns:a16="http://schemas.microsoft.com/office/drawing/2014/main" id="{9C5A93D3-78D8-8D4F-BC9E-7108340B5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37</xdr:row>
      <xdr:rowOff>0</xdr:rowOff>
    </xdr:from>
    <xdr:ext cx="219075" cy="784225"/>
    <xdr:pic>
      <xdr:nvPicPr>
        <xdr:cNvPr id="7200" name="Picture 1" descr="clip_image001.png">
          <a:extLst>
            <a:ext uri="{FF2B5EF4-FFF2-40B4-BE49-F238E27FC236}">
              <a16:creationId xmlns:a16="http://schemas.microsoft.com/office/drawing/2014/main" id="{50D81D1A-48C3-E044-99DE-EB5E7490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37</xdr:row>
      <xdr:rowOff>0</xdr:rowOff>
    </xdr:from>
    <xdr:ext cx="219075" cy="784225"/>
    <xdr:pic>
      <xdr:nvPicPr>
        <xdr:cNvPr id="7201" name="Picture 1" descr="clip_image001.png">
          <a:extLst>
            <a:ext uri="{FF2B5EF4-FFF2-40B4-BE49-F238E27FC236}">
              <a16:creationId xmlns:a16="http://schemas.microsoft.com/office/drawing/2014/main" id="{4975EF05-2759-034E-9884-656DEC66A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38</xdr:row>
      <xdr:rowOff>0</xdr:rowOff>
    </xdr:from>
    <xdr:ext cx="219075" cy="784225"/>
    <xdr:pic>
      <xdr:nvPicPr>
        <xdr:cNvPr id="7202" name="Picture 1" descr="clip_image001.png">
          <a:extLst>
            <a:ext uri="{FF2B5EF4-FFF2-40B4-BE49-F238E27FC236}">
              <a16:creationId xmlns:a16="http://schemas.microsoft.com/office/drawing/2014/main" id="{318F6988-211F-2844-89DB-75EB77F0E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38</xdr:row>
      <xdr:rowOff>0</xdr:rowOff>
    </xdr:from>
    <xdr:ext cx="219075" cy="784225"/>
    <xdr:pic>
      <xdr:nvPicPr>
        <xdr:cNvPr id="7203" name="Picture 1" descr="clip_image001.png">
          <a:extLst>
            <a:ext uri="{FF2B5EF4-FFF2-40B4-BE49-F238E27FC236}">
              <a16:creationId xmlns:a16="http://schemas.microsoft.com/office/drawing/2014/main" id="{E07A7ECB-CA6C-904B-B5F2-1BA07AF97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39</xdr:row>
      <xdr:rowOff>0</xdr:rowOff>
    </xdr:from>
    <xdr:ext cx="219075" cy="784225"/>
    <xdr:pic>
      <xdr:nvPicPr>
        <xdr:cNvPr id="7204" name="Picture 1" descr="clip_image001.png">
          <a:extLst>
            <a:ext uri="{FF2B5EF4-FFF2-40B4-BE49-F238E27FC236}">
              <a16:creationId xmlns:a16="http://schemas.microsoft.com/office/drawing/2014/main" id="{BE695CC8-6F73-9F4A-ACB3-E2C680740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39</xdr:row>
      <xdr:rowOff>0</xdr:rowOff>
    </xdr:from>
    <xdr:ext cx="219075" cy="784225"/>
    <xdr:pic>
      <xdr:nvPicPr>
        <xdr:cNvPr id="7205" name="Picture 1" descr="clip_image001.png">
          <a:extLst>
            <a:ext uri="{FF2B5EF4-FFF2-40B4-BE49-F238E27FC236}">
              <a16:creationId xmlns:a16="http://schemas.microsoft.com/office/drawing/2014/main" id="{8A9EE6AD-3623-114E-91B1-909B43E41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40</xdr:row>
      <xdr:rowOff>0</xdr:rowOff>
    </xdr:from>
    <xdr:ext cx="219075" cy="784225"/>
    <xdr:pic>
      <xdr:nvPicPr>
        <xdr:cNvPr id="7206" name="Picture 1" descr="clip_image001.png">
          <a:extLst>
            <a:ext uri="{FF2B5EF4-FFF2-40B4-BE49-F238E27FC236}">
              <a16:creationId xmlns:a16="http://schemas.microsoft.com/office/drawing/2014/main" id="{2B346DAB-4B80-144D-ADA8-0A5BBF07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40</xdr:row>
      <xdr:rowOff>0</xdr:rowOff>
    </xdr:from>
    <xdr:ext cx="219075" cy="784225"/>
    <xdr:pic>
      <xdr:nvPicPr>
        <xdr:cNvPr id="7207" name="Picture 1" descr="clip_image001.png">
          <a:extLst>
            <a:ext uri="{FF2B5EF4-FFF2-40B4-BE49-F238E27FC236}">
              <a16:creationId xmlns:a16="http://schemas.microsoft.com/office/drawing/2014/main" id="{707AEB57-C04E-B64B-A4D0-055AE391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41</xdr:row>
      <xdr:rowOff>0</xdr:rowOff>
    </xdr:from>
    <xdr:ext cx="219075" cy="784225"/>
    <xdr:pic>
      <xdr:nvPicPr>
        <xdr:cNvPr id="7208" name="Picture 1" descr="clip_image001.png">
          <a:extLst>
            <a:ext uri="{FF2B5EF4-FFF2-40B4-BE49-F238E27FC236}">
              <a16:creationId xmlns:a16="http://schemas.microsoft.com/office/drawing/2014/main" id="{49FF50B9-A7F0-374C-8612-48329EEBD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41</xdr:row>
      <xdr:rowOff>0</xdr:rowOff>
    </xdr:from>
    <xdr:ext cx="219075" cy="784225"/>
    <xdr:pic>
      <xdr:nvPicPr>
        <xdr:cNvPr id="7209" name="Picture 1" descr="clip_image001.png">
          <a:extLst>
            <a:ext uri="{FF2B5EF4-FFF2-40B4-BE49-F238E27FC236}">
              <a16:creationId xmlns:a16="http://schemas.microsoft.com/office/drawing/2014/main" id="{D78DF5BA-365B-5E4A-80E2-8CE69E756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42</xdr:row>
      <xdr:rowOff>0</xdr:rowOff>
    </xdr:from>
    <xdr:ext cx="219075" cy="784225"/>
    <xdr:pic>
      <xdr:nvPicPr>
        <xdr:cNvPr id="7210" name="Picture 1" descr="clip_image001.png">
          <a:extLst>
            <a:ext uri="{FF2B5EF4-FFF2-40B4-BE49-F238E27FC236}">
              <a16:creationId xmlns:a16="http://schemas.microsoft.com/office/drawing/2014/main" id="{D06C8E6B-D5AB-3C4A-974D-884068F6E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42</xdr:row>
      <xdr:rowOff>0</xdr:rowOff>
    </xdr:from>
    <xdr:ext cx="219075" cy="784225"/>
    <xdr:pic>
      <xdr:nvPicPr>
        <xdr:cNvPr id="7211" name="Picture 1" descr="clip_image001.png">
          <a:extLst>
            <a:ext uri="{FF2B5EF4-FFF2-40B4-BE49-F238E27FC236}">
              <a16:creationId xmlns:a16="http://schemas.microsoft.com/office/drawing/2014/main" id="{AB8FAF2B-EBEC-704D-A03B-35D014EF1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43</xdr:row>
      <xdr:rowOff>0</xdr:rowOff>
    </xdr:from>
    <xdr:ext cx="219075" cy="784225"/>
    <xdr:pic>
      <xdr:nvPicPr>
        <xdr:cNvPr id="7212" name="Picture 1" descr="clip_image001.png">
          <a:extLst>
            <a:ext uri="{FF2B5EF4-FFF2-40B4-BE49-F238E27FC236}">
              <a16:creationId xmlns:a16="http://schemas.microsoft.com/office/drawing/2014/main" id="{F11A9F0C-BD82-0B49-9937-9EA7E2465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43</xdr:row>
      <xdr:rowOff>0</xdr:rowOff>
    </xdr:from>
    <xdr:ext cx="219075" cy="784225"/>
    <xdr:pic>
      <xdr:nvPicPr>
        <xdr:cNvPr id="7213" name="Picture 1" descr="clip_image001.png">
          <a:extLst>
            <a:ext uri="{FF2B5EF4-FFF2-40B4-BE49-F238E27FC236}">
              <a16:creationId xmlns:a16="http://schemas.microsoft.com/office/drawing/2014/main" id="{85A4D29E-58BF-6D4B-BB7D-B89C8C8DB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44</xdr:row>
      <xdr:rowOff>0</xdr:rowOff>
    </xdr:from>
    <xdr:ext cx="219075" cy="784225"/>
    <xdr:pic>
      <xdr:nvPicPr>
        <xdr:cNvPr id="7214" name="Picture 1" descr="clip_image001.png">
          <a:extLst>
            <a:ext uri="{FF2B5EF4-FFF2-40B4-BE49-F238E27FC236}">
              <a16:creationId xmlns:a16="http://schemas.microsoft.com/office/drawing/2014/main" id="{0DBC4574-B9DE-B34C-9529-BA82C483C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44</xdr:row>
      <xdr:rowOff>0</xdr:rowOff>
    </xdr:from>
    <xdr:ext cx="219075" cy="784225"/>
    <xdr:pic>
      <xdr:nvPicPr>
        <xdr:cNvPr id="7215" name="Picture 1" descr="clip_image001.png">
          <a:extLst>
            <a:ext uri="{FF2B5EF4-FFF2-40B4-BE49-F238E27FC236}">
              <a16:creationId xmlns:a16="http://schemas.microsoft.com/office/drawing/2014/main" id="{52F5FBF7-797F-A942-8B71-697D30434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45</xdr:row>
      <xdr:rowOff>0</xdr:rowOff>
    </xdr:from>
    <xdr:ext cx="219075" cy="784225"/>
    <xdr:pic>
      <xdr:nvPicPr>
        <xdr:cNvPr id="7216" name="Picture 1" descr="clip_image001.png">
          <a:extLst>
            <a:ext uri="{FF2B5EF4-FFF2-40B4-BE49-F238E27FC236}">
              <a16:creationId xmlns:a16="http://schemas.microsoft.com/office/drawing/2014/main" id="{D6C82543-3A03-0A4C-A05E-DAD1CD4B2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45</xdr:row>
      <xdr:rowOff>0</xdr:rowOff>
    </xdr:from>
    <xdr:ext cx="219075" cy="784225"/>
    <xdr:pic>
      <xdr:nvPicPr>
        <xdr:cNvPr id="7217" name="Picture 1" descr="clip_image001.png">
          <a:extLst>
            <a:ext uri="{FF2B5EF4-FFF2-40B4-BE49-F238E27FC236}">
              <a16:creationId xmlns:a16="http://schemas.microsoft.com/office/drawing/2014/main" id="{C2A9E2B7-02B1-A049-A431-C6A3AE46F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46</xdr:row>
      <xdr:rowOff>0</xdr:rowOff>
    </xdr:from>
    <xdr:ext cx="219075" cy="784225"/>
    <xdr:pic>
      <xdr:nvPicPr>
        <xdr:cNvPr id="7218" name="Picture 1" descr="clip_image001.png">
          <a:extLst>
            <a:ext uri="{FF2B5EF4-FFF2-40B4-BE49-F238E27FC236}">
              <a16:creationId xmlns:a16="http://schemas.microsoft.com/office/drawing/2014/main" id="{19212DDA-C82F-6F45-8895-BF072E5D6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46</xdr:row>
      <xdr:rowOff>0</xdr:rowOff>
    </xdr:from>
    <xdr:ext cx="219075" cy="784225"/>
    <xdr:pic>
      <xdr:nvPicPr>
        <xdr:cNvPr id="7219" name="Picture 1" descr="clip_image001.png">
          <a:extLst>
            <a:ext uri="{FF2B5EF4-FFF2-40B4-BE49-F238E27FC236}">
              <a16:creationId xmlns:a16="http://schemas.microsoft.com/office/drawing/2014/main" id="{E25A34D2-7098-2140-8A30-9C5EE89D2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47</xdr:row>
      <xdr:rowOff>0</xdr:rowOff>
    </xdr:from>
    <xdr:ext cx="219075" cy="784225"/>
    <xdr:pic>
      <xdr:nvPicPr>
        <xdr:cNvPr id="7220" name="Picture 1" descr="clip_image001.png">
          <a:extLst>
            <a:ext uri="{FF2B5EF4-FFF2-40B4-BE49-F238E27FC236}">
              <a16:creationId xmlns:a16="http://schemas.microsoft.com/office/drawing/2014/main" id="{5301BEEE-7D5E-DB4C-8105-5C8B7A786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47</xdr:row>
      <xdr:rowOff>0</xdr:rowOff>
    </xdr:from>
    <xdr:ext cx="219075" cy="784225"/>
    <xdr:pic>
      <xdr:nvPicPr>
        <xdr:cNvPr id="7221" name="Picture 1" descr="clip_image001.png">
          <a:extLst>
            <a:ext uri="{FF2B5EF4-FFF2-40B4-BE49-F238E27FC236}">
              <a16:creationId xmlns:a16="http://schemas.microsoft.com/office/drawing/2014/main" id="{07E31B10-42BE-A546-9AD5-EC53D1274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48</xdr:row>
      <xdr:rowOff>0</xdr:rowOff>
    </xdr:from>
    <xdr:ext cx="219075" cy="784225"/>
    <xdr:pic>
      <xdr:nvPicPr>
        <xdr:cNvPr id="7222" name="Picture 1" descr="clip_image001.png">
          <a:extLst>
            <a:ext uri="{FF2B5EF4-FFF2-40B4-BE49-F238E27FC236}">
              <a16:creationId xmlns:a16="http://schemas.microsoft.com/office/drawing/2014/main" id="{2B566DC1-6EC4-2E47-A797-232D3EEE9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48</xdr:row>
      <xdr:rowOff>0</xdr:rowOff>
    </xdr:from>
    <xdr:ext cx="219075" cy="784225"/>
    <xdr:pic>
      <xdr:nvPicPr>
        <xdr:cNvPr id="7223" name="Picture 1" descr="clip_image001.png">
          <a:extLst>
            <a:ext uri="{FF2B5EF4-FFF2-40B4-BE49-F238E27FC236}">
              <a16:creationId xmlns:a16="http://schemas.microsoft.com/office/drawing/2014/main" id="{5BCE527A-AC19-0848-A197-6D3B0446C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49</xdr:row>
      <xdr:rowOff>0</xdr:rowOff>
    </xdr:from>
    <xdr:ext cx="219075" cy="784225"/>
    <xdr:pic>
      <xdr:nvPicPr>
        <xdr:cNvPr id="7224" name="Picture 1" descr="clip_image001.png">
          <a:extLst>
            <a:ext uri="{FF2B5EF4-FFF2-40B4-BE49-F238E27FC236}">
              <a16:creationId xmlns:a16="http://schemas.microsoft.com/office/drawing/2014/main" id="{1B13E229-5C3D-DD4B-9E65-34A933F04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49</xdr:row>
      <xdr:rowOff>0</xdr:rowOff>
    </xdr:from>
    <xdr:ext cx="219075" cy="784225"/>
    <xdr:pic>
      <xdr:nvPicPr>
        <xdr:cNvPr id="7225" name="Picture 1" descr="clip_image001.png">
          <a:extLst>
            <a:ext uri="{FF2B5EF4-FFF2-40B4-BE49-F238E27FC236}">
              <a16:creationId xmlns:a16="http://schemas.microsoft.com/office/drawing/2014/main" id="{F624942D-AF72-F64E-BA99-136D0917F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50</xdr:row>
      <xdr:rowOff>0</xdr:rowOff>
    </xdr:from>
    <xdr:ext cx="219075" cy="784225"/>
    <xdr:pic>
      <xdr:nvPicPr>
        <xdr:cNvPr id="7226" name="Picture 1" descr="clip_image001.png">
          <a:extLst>
            <a:ext uri="{FF2B5EF4-FFF2-40B4-BE49-F238E27FC236}">
              <a16:creationId xmlns:a16="http://schemas.microsoft.com/office/drawing/2014/main" id="{92F8A068-C613-A74B-B656-BC6BDF37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50</xdr:row>
      <xdr:rowOff>0</xdr:rowOff>
    </xdr:from>
    <xdr:ext cx="219075" cy="784225"/>
    <xdr:pic>
      <xdr:nvPicPr>
        <xdr:cNvPr id="7227" name="Picture 1" descr="clip_image001.png">
          <a:extLst>
            <a:ext uri="{FF2B5EF4-FFF2-40B4-BE49-F238E27FC236}">
              <a16:creationId xmlns:a16="http://schemas.microsoft.com/office/drawing/2014/main" id="{9E8EEB01-5D7E-854D-A2E3-4AAEABDD1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51</xdr:row>
      <xdr:rowOff>0</xdr:rowOff>
    </xdr:from>
    <xdr:ext cx="219075" cy="784225"/>
    <xdr:pic>
      <xdr:nvPicPr>
        <xdr:cNvPr id="7228" name="Picture 1" descr="clip_image001.png">
          <a:extLst>
            <a:ext uri="{FF2B5EF4-FFF2-40B4-BE49-F238E27FC236}">
              <a16:creationId xmlns:a16="http://schemas.microsoft.com/office/drawing/2014/main" id="{6DC28B55-142E-2741-8AA5-0381F6299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51</xdr:row>
      <xdr:rowOff>0</xdr:rowOff>
    </xdr:from>
    <xdr:ext cx="219075" cy="784225"/>
    <xdr:pic>
      <xdr:nvPicPr>
        <xdr:cNvPr id="7229" name="Picture 1" descr="clip_image001.png">
          <a:extLst>
            <a:ext uri="{FF2B5EF4-FFF2-40B4-BE49-F238E27FC236}">
              <a16:creationId xmlns:a16="http://schemas.microsoft.com/office/drawing/2014/main" id="{045F3494-A649-0541-81BD-733CBE0EE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52</xdr:row>
      <xdr:rowOff>0</xdr:rowOff>
    </xdr:from>
    <xdr:ext cx="219075" cy="784225"/>
    <xdr:pic>
      <xdr:nvPicPr>
        <xdr:cNvPr id="7230" name="Picture 1" descr="clip_image001.png">
          <a:extLst>
            <a:ext uri="{FF2B5EF4-FFF2-40B4-BE49-F238E27FC236}">
              <a16:creationId xmlns:a16="http://schemas.microsoft.com/office/drawing/2014/main" id="{F7C56E19-49AB-0440-9950-ACF4AC4B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52</xdr:row>
      <xdr:rowOff>0</xdr:rowOff>
    </xdr:from>
    <xdr:ext cx="219075" cy="784225"/>
    <xdr:pic>
      <xdr:nvPicPr>
        <xdr:cNvPr id="7231" name="Picture 1" descr="clip_image001.png">
          <a:extLst>
            <a:ext uri="{FF2B5EF4-FFF2-40B4-BE49-F238E27FC236}">
              <a16:creationId xmlns:a16="http://schemas.microsoft.com/office/drawing/2014/main" id="{BFAAC636-568A-C941-A230-7F50E5B6D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53</xdr:row>
      <xdr:rowOff>0</xdr:rowOff>
    </xdr:from>
    <xdr:ext cx="219075" cy="784225"/>
    <xdr:pic>
      <xdr:nvPicPr>
        <xdr:cNvPr id="7232" name="Picture 1" descr="clip_image001.png">
          <a:extLst>
            <a:ext uri="{FF2B5EF4-FFF2-40B4-BE49-F238E27FC236}">
              <a16:creationId xmlns:a16="http://schemas.microsoft.com/office/drawing/2014/main" id="{70DDAA23-1F4E-A747-A609-9C47D98A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53</xdr:row>
      <xdr:rowOff>0</xdr:rowOff>
    </xdr:from>
    <xdr:ext cx="219075" cy="784225"/>
    <xdr:pic>
      <xdr:nvPicPr>
        <xdr:cNvPr id="7233" name="Picture 1" descr="clip_image001.png">
          <a:extLst>
            <a:ext uri="{FF2B5EF4-FFF2-40B4-BE49-F238E27FC236}">
              <a16:creationId xmlns:a16="http://schemas.microsoft.com/office/drawing/2014/main" id="{94AD6E9F-3334-3D4C-A09F-6F4579321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54</xdr:row>
      <xdr:rowOff>0</xdr:rowOff>
    </xdr:from>
    <xdr:ext cx="219075" cy="784225"/>
    <xdr:pic>
      <xdr:nvPicPr>
        <xdr:cNvPr id="7234" name="Picture 1" descr="clip_image001.png">
          <a:extLst>
            <a:ext uri="{FF2B5EF4-FFF2-40B4-BE49-F238E27FC236}">
              <a16:creationId xmlns:a16="http://schemas.microsoft.com/office/drawing/2014/main" id="{D7D27547-D354-EE48-B91C-22797FA91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54</xdr:row>
      <xdr:rowOff>0</xdr:rowOff>
    </xdr:from>
    <xdr:ext cx="219075" cy="784225"/>
    <xdr:pic>
      <xdr:nvPicPr>
        <xdr:cNvPr id="7235" name="Picture 1" descr="clip_image001.png">
          <a:extLst>
            <a:ext uri="{FF2B5EF4-FFF2-40B4-BE49-F238E27FC236}">
              <a16:creationId xmlns:a16="http://schemas.microsoft.com/office/drawing/2014/main" id="{EB751816-2BAF-9D43-93E9-920B687BC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55</xdr:row>
      <xdr:rowOff>0</xdr:rowOff>
    </xdr:from>
    <xdr:ext cx="219075" cy="784225"/>
    <xdr:pic>
      <xdr:nvPicPr>
        <xdr:cNvPr id="7236" name="Picture 1" descr="clip_image001.png">
          <a:extLst>
            <a:ext uri="{FF2B5EF4-FFF2-40B4-BE49-F238E27FC236}">
              <a16:creationId xmlns:a16="http://schemas.microsoft.com/office/drawing/2014/main" id="{34136766-155C-144C-A262-AB99A8240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55</xdr:row>
      <xdr:rowOff>0</xdr:rowOff>
    </xdr:from>
    <xdr:ext cx="219075" cy="784225"/>
    <xdr:pic>
      <xdr:nvPicPr>
        <xdr:cNvPr id="7237" name="Picture 1" descr="clip_image001.png">
          <a:extLst>
            <a:ext uri="{FF2B5EF4-FFF2-40B4-BE49-F238E27FC236}">
              <a16:creationId xmlns:a16="http://schemas.microsoft.com/office/drawing/2014/main" id="{2C35CB96-7E5A-5348-915E-ADACBA11F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56</xdr:row>
      <xdr:rowOff>0</xdr:rowOff>
    </xdr:from>
    <xdr:ext cx="219075" cy="784225"/>
    <xdr:pic>
      <xdr:nvPicPr>
        <xdr:cNvPr id="7238" name="Picture 1" descr="clip_image001.png">
          <a:extLst>
            <a:ext uri="{FF2B5EF4-FFF2-40B4-BE49-F238E27FC236}">
              <a16:creationId xmlns:a16="http://schemas.microsoft.com/office/drawing/2014/main" id="{93E5834D-CCAC-294A-B186-830D155C3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56</xdr:row>
      <xdr:rowOff>0</xdr:rowOff>
    </xdr:from>
    <xdr:ext cx="219075" cy="784225"/>
    <xdr:pic>
      <xdr:nvPicPr>
        <xdr:cNvPr id="7239" name="Picture 1" descr="clip_image001.png">
          <a:extLst>
            <a:ext uri="{FF2B5EF4-FFF2-40B4-BE49-F238E27FC236}">
              <a16:creationId xmlns:a16="http://schemas.microsoft.com/office/drawing/2014/main" id="{BE2209C6-3888-4942-BD43-52802E3B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57</xdr:row>
      <xdr:rowOff>0</xdr:rowOff>
    </xdr:from>
    <xdr:ext cx="219075" cy="784225"/>
    <xdr:pic>
      <xdr:nvPicPr>
        <xdr:cNvPr id="7240" name="Picture 1" descr="clip_image001.png">
          <a:extLst>
            <a:ext uri="{FF2B5EF4-FFF2-40B4-BE49-F238E27FC236}">
              <a16:creationId xmlns:a16="http://schemas.microsoft.com/office/drawing/2014/main" id="{850BB72B-26FB-0445-BEE9-EDD69C32B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57</xdr:row>
      <xdr:rowOff>0</xdr:rowOff>
    </xdr:from>
    <xdr:ext cx="219075" cy="784225"/>
    <xdr:pic>
      <xdr:nvPicPr>
        <xdr:cNvPr id="7241" name="Picture 1" descr="clip_image001.png">
          <a:extLst>
            <a:ext uri="{FF2B5EF4-FFF2-40B4-BE49-F238E27FC236}">
              <a16:creationId xmlns:a16="http://schemas.microsoft.com/office/drawing/2014/main" id="{C6864B70-2063-C440-8A6C-83D53CF6E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58</xdr:row>
      <xdr:rowOff>0</xdr:rowOff>
    </xdr:from>
    <xdr:ext cx="219075" cy="784225"/>
    <xdr:pic>
      <xdr:nvPicPr>
        <xdr:cNvPr id="7242" name="Picture 1" descr="clip_image001.png">
          <a:extLst>
            <a:ext uri="{FF2B5EF4-FFF2-40B4-BE49-F238E27FC236}">
              <a16:creationId xmlns:a16="http://schemas.microsoft.com/office/drawing/2014/main" id="{FAAC7E7A-6332-D643-A608-ACD213FBE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58</xdr:row>
      <xdr:rowOff>0</xdr:rowOff>
    </xdr:from>
    <xdr:ext cx="219075" cy="784225"/>
    <xdr:pic>
      <xdr:nvPicPr>
        <xdr:cNvPr id="7243" name="Picture 1" descr="clip_image001.png">
          <a:extLst>
            <a:ext uri="{FF2B5EF4-FFF2-40B4-BE49-F238E27FC236}">
              <a16:creationId xmlns:a16="http://schemas.microsoft.com/office/drawing/2014/main" id="{0D4768F9-B575-5A40-821F-3DEB5A14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59</xdr:row>
      <xdr:rowOff>0</xdr:rowOff>
    </xdr:from>
    <xdr:ext cx="219075" cy="784225"/>
    <xdr:pic>
      <xdr:nvPicPr>
        <xdr:cNvPr id="7244" name="Picture 1" descr="clip_image001.png">
          <a:extLst>
            <a:ext uri="{FF2B5EF4-FFF2-40B4-BE49-F238E27FC236}">
              <a16:creationId xmlns:a16="http://schemas.microsoft.com/office/drawing/2014/main" id="{267C4572-0B29-AC49-BE96-E13B25236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59</xdr:row>
      <xdr:rowOff>0</xdr:rowOff>
    </xdr:from>
    <xdr:ext cx="219075" cy="784225"/>
    <xdr:pic>
      <xdr:nvPicPr>
        <xdr:cNvPr id="7245" name="Picture 1" descr="clip_image001.png">
          <a:extLst>
            <a:ext uri="{FF2B5EF4-FFF2-40B4-BE49-F238E27FC236}">
              <a16:creationId xmlns:a16="http://schemas.microsoft.com/office/drawing/2014/main" id="{3F5B1885-1C15-284C-B96B-0C512B565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60</xdr:row>
      <xdr:rowOff>0</xdr:rowOff>
    </xdr:from>
    <xdr:ext cx="219075" cy="784225"/>
    <xdr:pic>
      <xdr:nvPicPr>
        <xdr:cNvPr id="7246" name="Picture 1" descr="clip_image001.png">
          <a:extLst>
            <a:ext uri="{FF2B5EF4-FFF2-40B4-BE49-F238E27FC236}">
              <a16:creationId xmlns:a16="http://schemas.microsoft.com/office/drawing/2014/main" id="{2E9CA149-A041-E548-BE80-BE8DDB53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60</xdr:row>
      <xdr:rowOff>0</xdr:rowOff>
    </xdr:from>
    <xdr:ext cx="219075" cy="784225"/>
    <xdr:pic>
      <xdr:nvPicPr>
        <xdr:cNvPr id="7247" name="Picture 1" descr="clip_image001.png">
          <a:extLst>
            <a:ext uri="{FF2B5EF4-FFF2-40B4-BE49-F238E27FC236}">
              <a16:creationId xmlns:a16="http://schemas.microsoft.com/office/drawing/2014/main" id="{E086C9E4-9671-A440-B4A9-5527E4BFA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61</xdr:row>
      <xdr:rowOff>0</xdr:rowOff>
    </xdr:from>
    <xdr:ext cx="219075" cy="784225"/>
    <xdr:pic>
      <xdr:nvPicPr>
        <xdr:cNvPr id="7248" name="Picture 1" descr="clip_image001.png">
          <a:extLst>
            <a:ext uri="{FF2B5EF4-FFF2-40B4-BE49-F238E27FC236}">
              <a16:creationId xmlns:a16="http://schemas.microsoft.com/office/drawing/2014/main" id="{D5CCE279-B9FB-D440-AF6B-5A0AFC3BF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61</xdr:row>
      <xdr:rowOff>0</xdr:rowOff>
    </xdr:from>
    <xdr:ext cx="219075" cy="784225"/>
    <xdr:pic>
      <xdr:nvPicPr>
        <xdr:cNvPr id="7249" name="Picture 1" descr="clip_image001.png">
          <a:extLst>
            <a:ext uri="{FF2B5EF4-FFF2-40B4-BE49-F238E27FC236}">
              <a16:creationId xmlns:a16="http://schemas.microsoft.com/office/drawing/2014/main" id="{B2C79337-8F90-E84D-9D2C-A72207632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62</xdr:row>
      <xdr:rowOff>0</xdr:rowOff>
    </xdr:from>
    <xdr:ext cx="219075" cy="784225"/>
    <xdr:pic>
      <xdr:nvPicPr>
        <xdr:cNvPr id="7250" name="Picture 1" descr="clip_image001.png">
          <a:extLst>
            <a:ext uri="{FF2B5EF4-FFF2-40B4-BE49-F238E27FC236}">
              <a16:creationId xmlns:a16="http://schemas.microsoft.com/office/drawing/2014/main" id="{87ABCE6D-6B00-454C-A132-072F63603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62</xdr:row>
      <xdr:rowOff>0</xdr:rowOff>
    </xdr:from>
    <xdr:ext cx="219075" cy="784225"/>
    <xdr:pic>
      <xdr:nvPicPr>
        <xdr:cNvPr id="7251" name="Picture 1" descr="clip_image001.png">
          <a:extLst>
            <a:ext uri="{FF2B5EF4-FFF2-40B4-BE49-F238E27FC236}">
              <a16:creationId xmlns:a16="http://schemas.microsoft.com/office/drawing/2014/main" id="{07DC9B3B-2F19-3440-8BD7-27C6A5CF1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63</xdr:row>
      <xdr:rowOff>0</xdr:rowOff>
    </xdr:from>
    <xdr:ext cx="219075" cy="784225"/>
    <xdr:pic>
      <xdr:nvPicPr>
        <xdr:cNvPr id="7252" name="Picture 1" descr="clip_image001.png">
          <a:extLst>
            <a:ext uri="{FF2B5EF4-FFF2-40B4-BE49-F238E27FC236}">
              <a16:creationId xmlns:a16="http://schemas.microsoft.com/office/drawing/2014/main" id="{8DCB5383-2E8E-104A-AFA6-7A56C5990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63</xdr:row>
      <xdr:rowOff>0</xdr:rowOff>
    </xdr:from>
    <xdr:ext cx="219075" cy="784225"/>
    <xdr:pic>
      <xdr:nvPicPr>
        <xdr:cNvPr id="7253" name="Picture 1" descr="clip_image001.png">
          <a:extLst>
            <a:ext uri="{FF2B5EF4-FFF2-40B4-BE49-F238E27FC236}">
              <a16:creationId xmlns:a16="http://schemas.microsoft.com/office/drawing/2014/main" id="{EC70685B-3255-CB43-95BB-9D991308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64</xdr:row>
      <xdr:rowOff>0</xdr:rowOff>
    </xdr:from>
    <xdr:ext cx="219075" cy="784225"/>
    <xdr:pic>
      <xdr:nvPicPr>
        <xdr:cNvPr id="7254" name="Picture 1" descr="clip_image001.png">
          <a:extLst>
            <a:ext uri="{FF2B5EF4-FFF2-40B4-BE49-F238E27FC236}">
              <a16:creationId xmlns:a16="http://schemas.microsoft.com/office/drawing/2014/main" id="{1E146C68-B549-3648-B070-93BB31F79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64</xdr:row>
      <xdr:rowOff>0</xdr:rowOff>
    </xdr:from>
    <xdr:ext cx="219075" cy="784225"/>
    <xdr:pic>
      <xdr:nvPicPr>
        <xdr:cNvPr id="7255" name="Picture 1" descr="clip_image001.png">
          <a:extLst>
            <a:ext uri="{FF2B5EF4-FFF2-40B4-BE49-F238E27FC236}">
              <a16:creationId xmlns:a16="http://schemas.microsoft.com/office/drawing/2014/main" id="{944098C1-2546-DB42-8B3B-30DF463B0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65</xdr:row>
      <xdr:rowOff>0</xdr:rowOff>
    </xdr:from>
    <xdr:ext cx="219075" cy="784225"/>
    <xdr:pic>
      <xdr:nvPicPr>
        <xdr:cNvPr id="7256" name="Picture 1" descr="clip_image001.png">
          <a:extLst>
            <a:ext uri="{FF2B5EF4-FFF2-40B4-BE49-F238E27FC236}">
              <a16:creationId xmlns:a16="http://schemas.microsoft.com/office/drawing/2014/main" id="{2E1C17BE-8E48-C14F-8446-D7A3D41D5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65</xdr:row>
      <xdr:rowOff>0</xdr:rowOff>
    </xdr:from>
    <xdr:ext cx="219075" cy="784225"/>
    <xdr:pic>
      <xdr:nvPicPr>
        <xdr:cNvPr id="7257" name="Picture 1" descr="clip_image001.png">
          <a:extLst>
            <a:ext uri="{FF2B5EF4-FFF2-40B4-BE49-F238E27FC236}">
              <a16:creationId xmlns:a16="http://schemas.microsoft.com/office/drawing/2014/main" id="{52C25A7B-F8A4-C443-A724-E68A626BC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66</xdr:row>
      <xdr:rowOff>0</xdr:rowOff>
    </xdr:from>
    <xdr:ext cx="219075" cy="784225"/>
    <xdr:pic>
      <xdr:nvPicPr>
        <xdr:cNvPr id="7258" name="Picture 1" descr="clip_image001.png">
          <a:extLst>
            <a:ext uri="{FF2B5EF4-FFF2-40B4-BE49-F238E27FC236}">
              <a16:creationId xmlns:a16="http://schemas.microsoft.com/office/drawing/2014/main" id="{043C8749-8CDB-FB4F-9FF7-357B648FA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66</xdr:row>
      <xdr:rowOff>0</xdr:rowOff>
    </xdr:from>
    <xdr:ext cx="219075" cy="784225"/>
    <xdr:pic>
      <xdr:nvPicPr>
        <xdr:cNvPr id="7259" name="Picture 1" descr="clip_image001.png">
          <a:extLst>
            <a:ext uri="{FF2B5EF4-FFF2-40B4-BE49-F238E27FC236}">
              <a16:creationId xmlns:a16="http://schemas.microsoft.com/office/drawing/2014/main" id="{DF4B42DD-05E6-5E4E-8AB8-BFD3C8E82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67</xdr:row>
      <xdr:rowOff>0</xdr:rowOff>
    </xdr:from>
    <xdr:ext cx="219075" cy="784225"/>
    <xdr:pic>
      <xdr:nvPicPr>
        <xdr:cNvPr id="7260" name="Picture 1" descr="clip_image001.png">
          <a:extLst>
            <a:ext uri="{FF2B5EF4-FFF2-40B4-BE49-F238E27FC236}">
              <a16:creationId xmlns:a16="http://schemas.microsoft.com/office/drawing/2014/main" id="{A4B4E00D-19F7-BD4B-863D-9D76A6FBE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67</xdr:row>
      <xdr:rowOff>0</xdr:rowOff>
    </xdr:from>
    <xdr:ext cx="219075" cy="784225"/>
    <xdr:pic>
      <xdr:nvPicPr>
        <xdr:cNvPr id="7261" name="Picture 1" descr="clip_image001.png">
          <a:extLst>
            <a:ext uri="{FF2B5EF4-FFF2-40B4-BE49-F238E27FC236}">
              <a16:creationId xmlns:a16="http://schemas.microsoft.com/office/drawing/2014/main" id="{AB17B780-B3CA-EF48-9285-FBF734A29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68</xdr:row>
      <xdr:rowOff>0</xdr:rowOff>
    </xdr:from>
    <xdr:ext cx="219075" cy="784225"/>
    <xdr:pic>
      <xdr:nvPicPr>
        <xdr:cNvPr id="7262" name="Picture 1" descr="clip_image001.png">
          <a:extLst>
            <a:ext uri="{FF2B5EF4-FFF2-40B4-BE49-F238E27FC236}">
              <a16:creationId xmlns:a16="http://schemas.microsoft.com/office/drawing/2014/main" id="{5E62BFBA-BF28-E647-BAF0-29D38DC0A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68</xdr:row>
      <xdr:rowOff>0</xdr:rowOff>
    </xdr:from>
    <xdr:ext cx="219075" cy="784225"/>
    <xdr:pic>
      <xdr:nvPicPr>
        <xdr:cNvPr id="7263" name="Picture 1" descr="clip_image001.png">
          <a:extLst>
            <a:ext uri="{FF2B5EF4-FFF2-40B4-BE49-F238E27FC236}">
              <a16:creationId xmlns:a16="http://schemas.microsoft.com/office/drawing/2014/main" id="{D25B4636-7E08-DC40-AA07-46CD72C2C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69</xdr:row>
      <xdr:rowOff>0</xdr:rowOff>
    </xdr:from>
    <xdr:ext cx="219075" cy="784225"/>
    <xdr:pic>
      <xdr:nvPicPr>
        <xdr:cNvPr id="7264" name="Picture 1" descr="clip_image001.png">
          <a:extLst>
            <a:ext uri="{FF2B5EF4-FFF2-40B4-BE49-F238E27FC236}">
              <a16:creationId xmlns:a16="http://schemas.microsoft.com/office/drawing/2014/main" id="{6A6CD1C7-4419-C341-B4A2-6E20F57E6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69</xdr:row>
      <xdr:rowOff>0</xdr:rowOff>
    </xdr:from>
    <xdr:ext cx="219075" cy="784225"/>
    <xdr:pic>
      <xdr:nvPicPr>
        <xdr:cNvPr id="7265" name="Picture 1" descr="clip_image001.png">
          <a:extLst>
            <a:ext uri="{FF2B5EF4-FFF2-40B4-BE49-F238E27FC236}">
              <a16:creationId xmlns:a16="http://schemas.microsoft.com/office/drawing/2014/main" id="{D8FA6FAF-C49C-BE48-B6DF-A169358BD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70</xdr:row>
      <xdr:rowOff>0</xdr:rowOff>
    </xdr:from>
    <xdr:ext cx="219075" cy="784225"/>
    <xdr:pic>
      <xdr:nvPicPr>
        <xdr:cNvPr id="7266" name="Picture 1" descr="clip_image001.png">
          <a:extLst>
            <a:ext uri="{FF2B5EF4-FFF2-40B4-BE49-F238E27FC236}">
              <a16:creationId xmlns:a16="http://schemas.microsoft.com/office/drawing/2014/main" id="{8DE74038-ED52-8A47-BA16-1F964515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70</xdr:row>
      <xdr:rowOff>0</xdr:rowOff>
    </xdr:from>
    <xdr:ext cx="219075" cy="784225"/>
    <xdr:pic>
      <xdr:nvPicPr>
        <xdr:cNvPr id="7267" name="Picture 1" descr="clip_image001.png">
          <a:extLst>
            <a:ext uri="{FF2B5EF4-FFF2-40B4-BE49-F238E27FC236}">
              <a16:creationId xmlns:a16="http://schemas.microsoft.com/office/drawing/2014/main" id="{A0EFB0B2-F9B9-1A45-AB90-1148424E2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71</xdr:row>
      <xdr:rowOff>0</xdr:rowOff>
    </xdr:from>
    <xdr:ext cx="219075" cy="784225"/>
    <xdr:pic>
      <xdr:nvPicPr>
        <xdr:cNvPr id="7268" name="Picture 1" descr="clip_image001.png">
          <a:extLst>
            <a:ext uri="{FF2B5EF4-FFF2-40B4-BE49-F238E27FC236}">
              <a16:creationId xmlns:a16="http://schemas.microsoft.com/office/drawing/2014/main" id="{A39CB9C5-B645-194A-AF0E-9A94948ED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71</xdr:row>
      <xdr:rowOff>0</xdr:rowOff>
    </xdr:from>
    <xdr:ext cx="219075" cy="784225"/>
    <xdr:pic>
      <xdr:nvPicPr>
        <xdr:cNvPr id="7269" name="Picture 1" descr="clip_image001.png">
          <a:extLst>
            <a:ext uri="{FF2B5EF4-FFF2-40B4-BE49-F238E27FC236}">
              <a16:creationId xmlns:a16="http://schemas.microsoft.com/office/drawing/2014/main" id="{1EDF12FC-5288-5B4B-91A2-C082F580B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72</xdr:row>
      <xdr:rowOff>0</xdr:rowOff>
    </xdr:from>
    <xdr:ext cx="219075" cy="784225"/>
    <xdr:pic>
      <xdr:nvPicPr>
        <xdr:cNvPr id="7270" name="Picture 1" descr="clip_image001.png">
          <a:extLst>
            <a:ext uri="{FF2B5EF4-FFF2-40B4-BE49-F238E27FC236}">
              <a16:creationId xmlns:a16="http://schemas.microsoft.com/office/drawing/2014/main" id="{4CD62AAE-28F0-BA47-827A-AF51C28FF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72</xdr:row>
      <xdr:rowOff>0</xdr:rowOff>
    </xdr:from>
    <xdr:ext cx="219075" cy="784225"/>
    <xdr:pic>
      <xdr:nvPicPr>
        <xdr:cNvPr id="7271" name="Picture 1" descr="clip_image001.png">
          <a:extLst>
            <a:ext uri="{FF2B5EF4-FFF2-40B4-BE49-F238E27FC236}">
              <a16:creationId xmlns:a16="http://schemas.microsoft.com/office/drawing/2014/main" id="{63F1ECF8-46E4-D041-A766-4B0CC85A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73</xdr:row>
      <xdr:rowOff>0</xdr:rowOff>
    </xdr:from>
    <xdr:ext cx="219075" cy="784225"/>
    <xdr:pic>
      <xdr:nvPicPr>
        <xdr:cNvPr id="7272" name="Picture 1" descr="clip_image001.png">
          <a:extLst>
            <a:ext uri="{FF2B5EF4-FFF2-40B4-BE49-F238E27FC236}">
              <a16:creationId xmlns:a16="http://schemas.microsoft.com/office/drawing/2014/main" id="{8DBA4A69-18B8-B340-B794-642E414B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73</xdr:row>
      <xdr:rowOff>0</xdr:rowOff>
    </xdr:from>
    <xdr:ext cx="219075" cy="784225"/>
    <xdr:pic>
      <xdr:nvPicPr>
        <xdr:cNvPr id="7273" name="Picture 1" descr="clip_image001.png">
          <a:extLst>
            <a:ext uri="{FF2B5EF4-FFF2-40B4-BE49-F238E27FC236}">
              <a16:creationId xmlns:a16="http://schemas.microsoft.com/office/drawing/2014/main" id="{4C423CD8-0049-9E42-ABDD-E8C62E63F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74</xdr:row>
      <xdr:rowOff>0</xdr:rowOff>
    </xdr:from>
    <xdr:ext cx="219075" cy="784225"/>
    <xdr:pic>
      <xdr:nvPicPr>
        <xdr:cNvPr id="7274" name="Picture 1" descr="clip_image001.png">
          <a:extLst>
            <a:ext uri="{FF2B5EF4-FFF2-40B4-BE49-F238E27FC236}">
              <a16:creationId xmlns:a16="http://schemas.microsoft.com/office/drawing/2014/main" id="{D21757C8-9FEE-A440-BA2B-131398055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74</xdr:row>
      <xdr:rowOff>0</xdr:rowOff>
    </xdr:from>
    <xdr:ext cx="219075" cy="784225"/>
    <xdr:pic>
      <xdr:nvPicPr>
        <xdr:cNvPr id="7275" name="Picture 1" descr="clip_image001.png">
          <a:extLst>
            <a:ext uri="{FF2B5EF4-FFF2-40B4-BE49-F238E27FC236}">
              <a16:creationId xmlns:a16="http://schemas.microsoft.com/office/drawing/2014/main" id="{BC517679-8E04-2445-ACEE-634868A67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75</xdr:row>
      <xdr:rowOff>0</xdr:rowOff>
    </xdr:from>
    <xdr:ext cx="219075" cy="784225"/>
    <xdr:pic>
      <xdr:nvPicPr>
        <xdr:cNvPr id="7276" name="Picture 1" descr="clip_image001.png">
          <a:extLst>
            <a:ext uri="{FF2B5EF4-FFF2-40B4-BE49-F238E27FC236}">
              <a16:creationId xmlns:a16="http://schemas.microsoft.com/office/drawing/2014/main" id="{D89F71D0-B1A6-5348-BF2F-5F9CE2D1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75</xdr:row>
      <xdr:rowOff>0</xdr:rowOff>
    </xdr:from>
    <xdr:ext cx="219075" cy="784225"/>
    <xdr:pic>
      <xdr:nvPicPr>
        <xdr:cNvPr id="7277" name="Picture 1" descr="clip_image001.png">
          <a:extLst>
            <a:ext uri="{FF2B5EF4-FFF2-40B4-BE49-F238E27FC236}">
              <a16:creationId xmlns:a16="http://schemas.microsoft.com/office/drawing/2014/main" id="{1F096904-3069-9E44-8D78-1781BF16F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76</xdr:row>
      <xdr:rowOff>0</xdr:rowOff>
    </xdr:from>
    <xdr:ext cx="219075" cy="784225"/>
    <xdr:pic>
      <xdr:nvPicPr>
        <xdr:cNvPr id="7278" name="Picture 1" descr="clip_image001.png">
          <a:extLst>
            <a:ext uri="{FF2B5EF4-FFF2-40B4-BE49-F238E27FC236}">
              <a16:creationId xmlns:a16="http://schemas.microsoft.com/office/drawing/2014/main" id="{D5CFC74D-203D-6D4A-B859-B7C654BAD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76</xdr:row>
      <xdr:rowOff>0</xdr:rowOff>
    </xdr:from>
    <xdr:ext cx="219075" cy="784225"/>
    <xdr:pic>
      <xdr:nvPicPr>
        <xdr:cNvPr id="7279" name="Picture 1" descr="clip_image001.png">
          <a:extLst>
            <a:ext uri="{FF2B5EF4-FFF2-40B4-BE49-F238E27FC236}">
              <a16:creationId xmlns:a16="http://schemas.microsoft.com/office/drawing/2014/main" id="{A142D587-6D8B-CC4D-AB76-93E9B787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77</xdr:row>
      <xdr:rowOff>0</xdr:rowOff>
    </xdr:from>
    <xdr:ext cx="219075" cy="784225"/>
    <xdr:pic>
      <xdr:nvPicPr>
        <xdr:cNvPr id="7280" name="Picture 1" descr="clip_image001.png">
          <a:extLst>
            <a:ext uri="{FF2B5EF4-FFF2-40B4-BE49-F238E27FC236}">
              <a16:creationId xmlns:a16="http://schemas.microsoft.com/office/drawing/2014/main" id="{0DA6172B-13A0-B943-8552-175F78F2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77</xdr:row>
      <xdr:rowOff>0</xdr:rowOff>
    </xdr:from>
    <xdr:ext cx="219075" cy="784225"/>
    <xdr:pic>
      <xdr:nvPicPr>
        <xdr:cNvPr id="7281" name="Picture 1" descr="clip_image001.png">
          <a:extLst>
            <a:ext uri="{FF2B5EF4-FFF2-40B4-BE49-F238E27FC236}">
              <a16:creationId xmlns:a16="http://schemas.microsoft.com/office/drawing/2014/main" id="{F059C542-E914-1341-AD06-8BD76192A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78</xdr:row>
      <xdr:rowOff>0</xdr:rowOff>
    </xdr:from>
    <xdr:ext cx="219075" cy="784225"/>
    <xdr:pic>
      <xdr:nvPicPr>
        <xdr:cNvPr id="7282" name="Picture 1" descr="clip_image001.png">
          <a:extLst>
            <a:ext uri="{FF2B5EF4-FFF2-40B4-BE49-F238E27FC236}">
              <a16:creationId xmlns:a16="http://schemas.microsoft.com/office/drawing/2014/main" id="{CC20B40C-F000-A84F-A587-665AC6098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78</xdr:row>
      <xdr:rowOff>0</xdr:rowOff>
    </xdr:from>
    <xdr:ext cx="219075" cy="784225"/>
    <xdr:pic>
      <xdr:nvPicPr>
        <xdr:cNvPr id="7283" name="Picture 1" descr="clip_image001.png">
          <a:extLst>
            <a:ext uri="{FF2B5EF4-FFF2-40B4-BE49-F238E27FC236}">
              <a16:creationId xmlns:a16="http://schemas.microsoft.com/office/drawing/2014/main" id="{538C9D10-6716-9F47-8278-85014240B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79</xdr:row>
      <xdr:rowOff>0</xdr:rowOff>
    </xdr:from>
    <xdr:ext cx="219075" cy="784225"/>
    <xdr:pic>
      <xdr:nvPicPr>
        <xdr:cNvPr id="7284" name="Picture 1" descr="clip_image001.png">
          <a:extLst>
            <a:ext uri="{FF2B5EF4-FFF2-40B4-BE49-F238E27FC236}">
              <a16:creationId xmlns:a16="http://schemas.microsoft.com/office/drawing/2014/main" id="{8A4B6AC3-EDA8-C845-8E5E-57A492495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79</xdr:row>
      <xdr:rowOff>0</xdr:rowOff>
    </xdr:from>
    <xdr:ext cx="219075" cy="784225"/>
    <xdr:pic>
      <xdr:nvPicPr>
        <xdr:cNvPr id="7285" name="Picture 1" descr="clip_image001.png">
          <a:extLst>
            <a:ext uri="{FF2B5EF4-FFF2-40B4-BE49-F238E27FC236}">
              <a16:creationId xmlns:a16="http://schemas.microsoft.com/office/drawing/2014/main" id="{2472FAEF-C7D3-2D46-AF25-AB82568C5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80</xdr:row>
      <xdr:rowOff>0</xdr:rowOff>
    </xdr:from>
    <xdr:ext cx="219075" cy="784225"/>
    <xdr:pic>
      <xdr:nvPicPr>
        <xdr:cNvPr id="7286" name="Picture 1" descr="clip_image001.png">
          <a:extLst>
            <a:ext uri="{FF2B5EF4-FFF2-40B4-BE49-F238E27FC236}">
              <a16:creationId xmlns:a16="http://schemas.microsoft.com/office/drawing/2014/main" id="{084EFDD6-DF4F-8A4B-97B9-A9F42382E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80</xdr:row>
      <xdr:rowOff>0</xdr:rowOff>
    </xdr:from>
    <xdr:ext cx="219075" cy="784225"/>
    <xdr:pic>
      <xdr:nvPicPr>
        <xdr:cNvPr id="7287" name="Picture 1" descr="clip_image001.png">
          <a:extLst>
            <a:ext uri="{FF2B5EF4-FFF2-40B4-BE49-F238E27FC236}">
              <a16:creationId xmlns:a16="http://schemas.microsoft.com/office/drawing/2014/main" id="{6FEA7917-009C-2943-90BE-67D2F4059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81</xdr:row>
      <xdr:rowOff>0</xdr:rowOff>
    </xdr:from>
    <xdr:ext cx="219075" cy="784225"/>
    <xdr:pic>
      <xdr:nvPicPr>
        <xdr:cNvPr id="7288" name="Picture 1" descr="clip_image001.png">
          <a:extLst>
            <a:ext uri="{FF2B5EF4-FFF2-40B4-BE49-F238E27FC236}">
              <a16:creationId xmlns:a16="http://schemas.microsoft.com/office/drawing/2014/main" id="{18C1CC82-B0D0-BE4C-90E0-7633CAA17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81</xdr:row>
      <xdr:rowOff>0</xdr:rowOff>
    </xdr:from>
    <xdr:ext cx="219075" cy="784225"/>
    <xdr:pic>
      <xdr:nvPicPr>
        <xdr:cNvPr id="7289" name="Picture 1" descr="clip_image001.png">
          <a:extLst>
            <a:ext uri="{FF2B5EF4-FFF2-40B4-BE49-F238E27FC236}">
              <a16:creationId xmlns:a16="http://schemas.microsoft.com/office/drawing/2014/main" id="{E0A16D21-6A98-4947-8FD1-1FD3C62FD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82</xdr:row>
      <xdr:rowOff>0</xdr:rowOff>
    </xdr:from>
    <xdr:ext cx="219075" cy="784225"/>
    <xdr:pic>
      <xdr:nvPicPr>
        <xdr:cNvPr id="7290" name="Picture 1" descr="clip_image001.png">
          <a:extLst>
            <a:ext uri="{FF2B5EF4-FFF2-40B4-BE49-F238E27FC236}">
              <a16:creationId xmlns:a16="http://schemas.microsoft.com/office/drawing/2014/main" id="{8ECE615E-9405-2748-9ADD-5BD8C09EB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82</xdr:row>
      <xdr:rowOff>0</xdr:rowOff>
    </xdr:from>
    <xdr:ext cx="219075" cy="784225"/>
    <xdr:pic>
      <xdr:nvPicPr>
        <xdr:cNvPr id="7291" name="Picture 1" descr="clip_image001.png">
          <a:extLst>
            <a:ext uri="{FF2B5EF4-FFF2-40B4-BE49-F238E27FC236}">
              <a16:creationId xmlns:a16="http://schemas.microsoft.com/office/drawing/2014/main" id="{54CA788E-8F9F-244E-98DF-BFE7E7351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83</xdr:row>
      <xdr:rowOff>0</xdr:rowOff>
    </xdr:from>
    <xdr:ext cx="219075" cy="784225"/>
    <xdr:pic>
      <xdr:nvPicPr>
        <xdr:cNvPr id="7292" name="Picture 1" descr="clip_image001.png">
          <a:extLst>
            <a:ext uri="{FF2B5EF4-FFF2-40B4-BE49-F238E27FC236}">
              <a16:creationId xmlns:a16="http://schemas.microsoft.com/office/drawing/2014/main" id="{2B0F7CC9-C3DC-5246-862C-F31C0857C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83</xdr:row>
      <xdr:rowOff>0</xdr:rowOff>
    </xdr:from>
    <xdr:ext cx="219075" cy="784225"/>
    <xdr:pic>
      <xdr:nvPicPr>
        <xdr:cNvPr id="7293" name="Picture 1" descr="clip_image001.png">
          <a:extLst>
            <a:ext uri="{FF2B5EF4-FFF2-40B4-BE49-F238E27FC236}">
              <a16:creationId xmlns:a16="http://schemas.microsoft.com/office/drawing/2014/main" id="{6CC59CFB-21F9-B441-B0A5-89C1A9D27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84</xdr:row>
      <xdr:rowOff>0</xdr:rowOff>
    </xdr:from>
    <xdr:ext cx="219075" cy="784225"/>
    <xdr:pic>
      <xdr:nvPicPr>
        <xdr:cNvPr id="7294" name="Picture 1" descr="clip_image001.png">
          <a:extLst>
            <a:ext uri="{FF2B5EF4-FFF2-40B4-BE49-F238E27FC236}">
              <a16:creationId xmlns:a16="http://schemas.microsoft.com/office/drawing/2014/main" id="{FFF16CE7-DD2A-6C49-B390-1D36F85E2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84</xdr:row>
      <xdr:rowOff>0</xdr:rowOff>
    </xdr:from>
    <xdr:ext cx="219075" cy="784225"/>
    <xdr:pic>
      <xdr:nvPicPr>
        <xdr:cNvPr id="7295" name="Picture 1" descr="clip_image001.png">
          <a:extLst>
            <a:ext uri="{FF2B5EF4-FFF2-40B4-BE49-F238E27FC236}">
              <a16:creationId xmlns:a16="http://schemas.microsoft.com/office/drawing/2014/main" id="{98C03DFF-1D36-9E47-8D2C-E5FB3A8A6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85</xdr:row>
      <xdr:rowOff>0</xdr:rowOff>
    </xdr:from>
    <xdr:ext cx="219075" cy="784225"/>
    <xdr:pic>
      <xdr:nvPicPr>
        <xdr:cNvPr id="7296" name="Picture 1" descr="clip_image001.png">
          <a:extLst>
            <a:ext uri="{FF2B5EF4-FFF2-40B4-BE49-F238E27FC236}">
              <a16:creationId xmlns:a16="http://schemas.microsoft.com/office/drawing/2014/main" id="{A3150E24-F71A-434B-9E81-CEE114ECA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85</xdr:row>
      <xdr:rowOff>0</xdr:rowOff>
    </xdr:from>
    <xdr:ext cx="219075" cy="784225"/>
    <xdr:pic>
      <xdr:nvPicPr>
        <xdr:cNvPr id="7297" name="Picture 1" descr="clip_image001.png">
          <a:extLst>
            <a:ext uri="{FF2B5EF4-FFF2-40B4-BE49-F238E27FC236}">
              <a16:creationId xmlns:a16="http://schemas.microsoft.com/office/drawing/2014/main" id="{E01D4577-9A4A-AD47-80F9-081502CF0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86</xdr:row>
      <xdr:rowOff>0</xdr:rowOff>
    </xdr:from>
    <xdr:ext cx="219075" cy="784225"/>
    <xdr:pic>
      <xdr:nvPicPr>
        <xdr:cNvPr id="7298" name="Picture 1" descr="clip_image001.png">
          <a:extLst>
            <a:ext uri="{FF2B5EF4-FFF2-40B4-BE49-F238E27FC236}">
              <a16:creationId xmlns:a16="http://schemas.microsoft.com/office/drawing/2014/main" id="{C2FF8A7D-522F-C84E-B88B-41DA73DC8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86</xdr:row>
      <xdr:rowOff>0</xdr:rowOff>
    </xdr:from>
    <xdr:ext cx="219075" cy="784225"/>
    <xdr:pic>
      <xdr:nvPicPr>
        <xdr:cNvPr id="7299" name="Picture 1" descr="clip_image001.png">
          <a:extLst>
            <a:ext uri="{FF2B5EF4-FFF2-40B4-BE49-F238E27FC236}">
              <a16:creationId xmlns:a16="http://schemas.microsoft.com/office/drawing/2014/main" id="{8C8862E6-9C2F-3848-9D66-5023125B0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87</xdr:row>
      <xdr:rowOff>0</xdr:rowOff>
    </xdr:from>
    <xdr:ext cx="219075" cy="784225"/>
    <xdr:pic>
      <xdr:nvPicPr>
        <xdr:cNvPr id="7300" name="Picture 1" descr="clip_image001.png">
          <a:extLst>
            <a:ext uri="{FF2B5EF4-FFF2-40B4-BE49-F238E27FC236}">
              <a16:creationId xmlns:a16="http://schemas.microsoft.com/office/drawing/2014/main" id="{C520704F-59B1-484D-8FE2-0F363FB22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87</xdr:row>
      <xdr:rowOff>0</xdr:rowOff>
    </xdr:from>
    <xdr:ext cx="219075" cy="784225"/>
    <xdr:pic>
      <xdr:nvPicPr>
        <xdr:cNvPr id="7301" name="Picture 1" descr="clip_image001.png">
          <a:extLst>
            <a:ext uri="{FF2B5EF4-FFF2-40B4-BE49-F238E27FC236}">
              <a16:creationId xmlns:a16="http://schemas.microsoft.com/office/drawing/2014/main" id="{BEB4BA03-FE56-CA42-A496-02C09A646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88</xdr:row>
      <xdr:rowOff>0</xdr:rowOff>
    </xdr:from>
    <xdr:ext cx="219075" cy="784225"/>
    <xdr:pic>
      <xdr:nvPicPr>
        <xdr:cNvPr id="7302" name="Picture 1" descr="clip_image001.png">
          <a:extLst>
            <a:ext uri="{FF2B5EF4-FFF2-40B4-BE49-F238E27FC236}">
              <a16:creationId xmlns:a16="http://schemas.microsoft.com/office/drawing/2014/main" id="{5DFD020C-AAF7-284D-ADE9-BC5A4A480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88</xdr:row>
      <xdr:rowOff>0</xdr:rowOff>
    </xdr:from>
    <xdr:ext cx="219075" cy="784225"/>
    <xdr:pic>
      <xdr:nvPicPr>
        <xdr:cNvPr id="7303" name="Picture 1" descr="clip_image001.png">
          <a:extLst>
            <a:ext uri="{FF2B5EF4-FFF2-40B4-BE49-F238E27FC236}">
              <a16:creationId xmlns:a16="http://schemas.microsoft.com/office/drawing/2014/main" id="{9C8381E7-A47F-AB41-B3E5-B52CA5F06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89</xdr:row>
      <xdr:rowOff>0</xdr:rowOff>
    </xdr:from>
    <xdr:ext cx="219075" cy="784225"/>
    <xdr:pic>
      <xdr:nvPicPr>
        <xdr:cNvPr id="7304" name="Picture 1" descr="clip_image001.png">
          <a:extLst>
            <a:ext uri="{FF2B5EF4-FFF2-40B4-BE49-F238E27FC236}">
              <a16:creationId xmlns:a16="http://schemas.microsoft.com/office/drawing/2014/main" id="{80F079E7-2A83-AE4E-B3E1-823E1390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89</xdr:row>
      <xdr:rowOff>0</xdr:rowOff>
    </xdr:from>
    <xdr:ext cx="219075" cy="784225"/>
    <xdr:pic>
      <xdr:nvPicPr>
        <xdr:cNvPr id="7305" name="Picture 1" descr="clip_image001.png">
          <a:extLst>
            <a:ext uri="{FF2B5EF4-FFF2-40B4-BE49-F238E27FC236}">
              <a16:creationId xmlns:a16="http://schemas.microsoft.com/office/drawing/2014/main" id="{2D66545F-5DDC-D341-8EAA-5A5A4E358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90</xdr:row>
      <xdr:rowOff>0</xdr:rowOff>
    </xdr:from>
    <xdr:ext cx="219075" cy="784225"/>
    <xdr:pic>
      <xdr:nvPicPr>
        <xdr:cNvPr id="7306" name="Picture 1" descr="clip_image001.png">
          <a:extLst>
            <a:ext uri="{FF2B5EF4-FFF2-40B4-BE49-F238E27FC236}">
              <a16:creationId xmlns:a16="http://schemas.microsoft.com/office/drawing/2014/main" id="{D7EBB756-57B6-A542-865F-AC6D4C954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90</xdr:row>
      <xdr:rowOff>0</xdr:rowOff>
    </xdr:from>
    <xdr:ext cx="219075" cy="784225"/>
    <xdr:pic>
      <xdr:nvPicPr>
        <xdr:cNvPr id="7307" name="Picture 1" descr="clip_image001.png">
          <a:extLst>
            <a:ext uri="{FF2B5EF4-FFF2-40B4-BE49-F238E27FC236}">
              <a16:creationId xmlns:a16="http://schemas.microsoft.com/office/drawing/2014/main" id="{572952C9-D801-AB45-9928-0A7B98989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91</xdr:row>
      <xdr:rowOff>0</xdr:rowOff>
    </xdr:from>
    <xdr:ext cx="219075" cy="784225"/>
    <xdr:pic>
      <xdr:nvPicPr>
        <xdr:cNvPr id="7308" name="Picture 1" descr="clip_image001.png">
          <a:extLst>
            <a:ext uri="{FF2B5EF4-FFF2-40B4-BE49-F238E27FC236}">
              <a16:creationId xmlns:a16="http://schemas.microsoft.com/office/drawing/2014/main" id="{21DBE1D1-1442-8C45-9533-04B4AD930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91</xdr:row>
      <xdr:rowOff>0</xdr:rowOff>
    </xdr:from>
    <xdr:ext cx="219075" cy="784225"/>
    <xdr:pic>
      <xdr:nvPicPr>
        <xdr:cNvPr id="7309" name="Picture 1" descr="clip_image001.png">
          <a:extLst>
            <a:ext uri="{FF2B5EF4-FFF2-40B4-BE49-F238E27FC236}">
              <a16:creationId xmlns:a16="http://schemas.microsoft.com/office/drawing/2014/main" id="{A459C807-3E68-6447-B376-694487991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92</xdr:row>
      <xdr:rowOff>0</xdr:rowOff>
    </xdr:from>
    <xdr:ext cx="219075" cy="784225"/>
    <xdr:pic>
      <xdr:nvPicPr>
        <xdr:cNvPr id="7310" name="Picture 1" descr="clip_image001.png">
          <a:extLst>
            <a:ext uri="{FF2B5EF4-FFF2-40B4-BE49-F238E27FC236}">
              <a16:creationId xmlns:a16="http://schemas.microsoft.com/office/drawing/2014/main" id="{51984437-C811-3344-B73D-6DA7EEC34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92</xdr:row>
      <xdr:rowOff>0</xdr:rowOff>
    </xdr:from>
    <xdr:ext cx="219075" cy="784225"/>
    <xdr:pic>
      <xdr:nvPicPr>
        <xdr:cNvPr id="7311" name="Picture 1" descr="clip_image001.png">
          <a:extLst>
            <a:ext uri="{FF2B5EF4-FFF2-40B4-BE49-F238E27FC236}">
              <a16:creationId xmlns:a16="http://schemas.microsoft.com/office/drawing/2014/main" id="{DB119280-C0ED-8B46-9DEF-0570DA530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93</xdr:row>
      <xdr:rowOff>0</xdr:rowOff>
    </xdr:from>
    <xdr:ext cx="219075" cy="784225"/>
    <xdr:pic>
      <xdr:nvPicPr>
        <xdr:cNvPr id="7312" name="Picture 1" descr="clip_image001.png">
          <a:extLst>
            <a:ext uri="{FF2B5EF4-FFF2-40B4-BE49-F238E27FC236}">
              <a16:creationId xmlns:a16="http://schemas.microsoft.com/office/drawing/2014/main" id="{2A86C4CE-7828-DE49-ABEA-E88B515A0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93</xdr:row>
      <xdr:rowOff>0</xdr:rowOff>
    </xdr:from>
    <xdr:ext cx="219075" cy="784225"/>
    <xdr:pic>
      <xdr:nvPicPr>
        <xdr:cNvPr id="7313" name="Picture 1" descr="clip_image001.png">
          <a:extLst>
            <a:ext uri="{FF2B5EF4-FFF2-40B4-BE49-F238E27FC236}">
              <a16:creationId xmlns:a16="http://schemas.microsoft.com/office/drawing/2014/main" id="{BB49A7AB-2A63-2F44-B46F-7DF0FE3A1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94</xdr:row>
      <xdr:rowOff>0</xdr:rowOff>
    </xdr:from>
    <xdr:ext cx="219075" cy="784225"/>
    <xdr:pic>
      <xdr:nvPicPr>
        <xdr:cNvPr id="7314" name="Picture 1" descr="clip_image001.png">
          <a:extLst>
            <a:ext uri="{FF2B5EF4-FFF2-40B4-BE49-F238E27FC236}">
              <a16:creationId xmlns:a16="http://schemas.microsoft.com/office/drawing/2014/main" id="{AC8A5253-69D4-E449-9069-CEBBB23DA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94</xdr:row>
      <xdr:rowOff>0</xdr:rowOff>
    </xdr:from>
    <xdr:ext cx="219075" cy="784225"/>
    <xdr:pic>
      <xdr:nvPicPr>
        <xdr:cNvPr id="7315" name="Picture 1" descr="clip_image001.png">
          <a:extLst>
            <a:ext uri="{FF2B5EF4-FFF2-40B4-BE49-F238E27FC236}">
              <a16:creationId xmlns:a16="http://schemas.microsoft.com/office/drawing/2014/main" id="{7F7ACA99-88E1-AF4A-B405-26BC4FF34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95</xdr:row>
      <xdr:rowOff>0</xdr:rowOff>
    </xdr:from>
    <xdr:ext cx="219075" cy="784225"/>
    <xdr:pic>
      <xdr:nvPicPr>
        <xdr:cNvPr id="7316" name="Picture 1" descr="clip_image001.png">
          <a:extLst>
            <a:ext uri="{FF2B5EF4-FFF2-40B4-BE49-F238E27FC236}">
              <a16:creationId xmlns:a16="http://schemas.microsoft.com/office/drawing/2014/main" id="{FD81C949-22C8-AA44-B0BB-657CECA9A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95</xdr:row>
      <xdr:rowOff>0</xdr:rowOff>
    </xdr:from>
    <xdr:ext cx="219075" cy="784225"/>
    <xdr:pic>
      <xdr:nvPicPr>
        <xdr:cNvPr id="7317" name="Picture 1" descr="clip_image001.png">
          <a:extLst>
            <a:ext uri="{FF2B5EF4-FFF2-40B4-BE49-F238E27FC236}">
              <a16:creationId xmlns:a16="http://schemas.microsoft.com/office/drawing/2014/main" id="{F37D3D80-B1E3-C640-BD44-F1C67684B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96</xdr:row>
      <xdr:rowOff>0</xdr:rowOff>
    </xdr:from>
    <xdr:ext cx="219075" cy="784225"/>
    <xdr:pic>
      <xdr:nvPicPr>
        <xdr:cNvPr id="7318" name="Picture 1" descr="clip_image001.png">
          <a:extLst>
            <a:ext uri="{FF2B5EF4-FFF2-40B4-BE49-F238E27FC236}">
              <a16:creationId xmlns:a16="http://schemas.microsoft.com/office/drawing/2014/main" id="{45ECC627-59B8-FB41-A12A-8436D1BA5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96</xdr:row>
      <xdr:rowOff>0</xdr:rowOff>
    </xdr:from>
    <xdr:ext cx="219075" cy="784225"/>
    <xdr:pic>
      <xdr:nvPicPr>
        <xdr:cNvPr id="7319" name="Picture 1" descr="clip_image001.png">
          <a:extLst>
            <a:ext uri="{FF2B5EF4-FFF2-40B4-BE49-F238E27FC236}">
              <a16:creationId xmlns:a16="http://schemas.microsoft.com/office/drawing/2014/main" id="{21C9A832-D33A-9742-B025-C4D35D2B7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97</xdr:row>
      <xdr:rowOff>0</xdr:rowOff>
    </xdr:from>
    <xdr:ext cx="219075" cy="784225"/>
    <xdr:pic>
      <xdr:nvPicPr>
        <xdr:cNvPr id="7320" name="Picture 1" descr="clip_image001.png">
          <a:extLst>
            <a:ext uri="{FF2B5EF4-FFF2-40B4-BE49-F238E27FC236}">
              <a16:creationId xmlns:a16="http://schemas.microsoft.com/office/drawing/2014/main" id="{026DD6AC-7A8E-5A4F-BFF8-CF627969F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97</xdr:row>
      <xdr:rowOff>0</xdr:rowOff>
    </xdr:from>
    <xdr:ext cx="219075" cy="784225"/>
    <xdr:pic>
      <xdr:nvPicPr>
        <xdr:cNvPr id="7321" name="Picture 1" descr="clip_image001.png">
          <a:extLst>
            <a:ext uri="{FF2B5EF4-FFF2-40B4-BE49-F238E27FC236}">
              <a16:creationId xmlns:a16="http://schemas.microsoft.com/office/drawing/2014/main" id="{5FB9BCFD-6EF9-3142-9706-242CF7882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98</xdr:row>
      <xdr:rowOff>0</xdr:rowOff>
    </xdr:from>
    <xdr:ext cx="219075" cy="784225"/>
    <xdr:pic>
      <xdr:nvPicPr>
        <xdr:cNvPr id="7322" name="Picture 1" descr="clip_image001.png">
          <a:extLst>
            <a:ext uri="{FF2B5EF4-FFF2-40B4-BE49-F238E27FC236}">
              <a16:creationId xmlns:a16="http://schemas.microsoft.com/office/drawing/2014/main" id="{0A9039F6-E8BD-024A-AD36-3F45820EB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98</xdr:row>
      <xdr:rowOff>0</xdr:rowOff>
    </xdr:from>
    <xdr:ext cx="219075" cy="784225"/>
    <xdr:pic>
      <xdr:nvPicPr>
        <xdr:cNvPr id="7323" name="Picture 1" descr="clip_image001.png">
          <a:extLst>
            <a:ext uri="{FF2B5EF4-FFF2-40B4-BE49-F238E27FC236}">
              <a16:creationId xmlns:a16="http://schemas.microsoft.com/office/drawing/2014/main" id="{8866047A-5C56-0446-AA7D-3A8D8987A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99</xdr:row>
      <xdr:rowOff>0</xdr:rowOff>
    </xdr:from>
    <xdr:ext cx="219075" cy="784225"/>
    <xdr:pic>
      <xdr:nvPicPr>
        <xdr:cNvPr id="7324" name="Picture 1" descr="clip_image001.png">
          <a:extLst>
            <a:ext uri="{FF2B5EF4-FFF2-40B4-BE49-F238E27FC236}">
              <a16:creationId xmlns:a16="http://schemas.microsoft.com/office/drawing/2014/main" id="{3F6B165D-6899-644F-AA55-4FC80B0DF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99</xdr:row>
      <xdr:rowOff>0</xdr:rowOff>
    </xdr:from>
    <xdr:ext cx="219075" cy="784225"/>
    <xdr:pic>
      <xdr:nvPicPr>
        <xdr:cNvPr id="7325" name="Picture 1" descr="clip_image001.png">
          <a:extLst>
            <a:ext uri="{FF2B5EF4-FFF2-40B4-BE49-F238E27FC236}">
              <a16:creationId xmlns:a16="http://schemas.microsoft.com/office/drawing/2014/main" id="{1E4E0081-D288-8441-959A-F8C1C95F6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100</xdr:row>
      <xdr:rowOff>0</xdr:rowOff>
    </xdr:from>
    <xdr:ext cx="219075" cy="784225"/>
    <xdr:pic>
      <xdr:nvPicPr>
        <xdr:cNvPr id="7326" name="Picture 1" descr="clip_image001.png">
          <a:extLst>
            <a:ext uri="{FF2B5EF4-FFF2-40B4-BE49-F238E27FC236}">
              <a16:creationId xmlns:a16="http://schemas.microsoft.com/office/drawing/2014/main" id="{0E1E7C18-68FF-214A-9889-4E38B047D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100</xdr:row>
      <xdr:rowOff>0</xdr:rowOff>
    </xdr:from>
    <xdr:ext cx="219075" cy="784225"/>
    <xdr:pic>
      <xdr:nvPicPr>
        <xdr:cNvPr id="7327" name="Picture 1" descr="clip_image001.png">
          <a:extLst>
            <a:ext uri="{FF2B5EF4-FFF2-40B4-BE49-F238E27FC236}">
              <a16:creationId xmlns:a16="http://schemas.microsoft.com/office/drawing/2014/main" id="{FC67EF70-6410-0141-80C8-56545B2D1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101</xdr:row>
      <xdr:rowOff>0</xdr:rowOff>
    </xdr:from>
    <xdr:ext cx="219075" cy="784225"/>
    <xdr:pic>
      <xdr:nvPicPr>
        <xdr:cNvPr id="7328" name="Picture 1" descr="clip_image001.png">
          <a:extLst>
            <a:ext uri="{FF2B5EF4-FFF2-40B4-BE49-F238E27FC236}">
              <a16:creationId xmlns:a16="http://schemas.microsoft.com/office/drawing/2014/main" id="{EADC3982-FBB1-D547-B9AF-40FC88BAB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101</xdr:row>
      <xdr:rowOff>0</xdr:rowOff>
    </xdr:from>
    <xdr:ext cx="219075" cy="784225"/>
    <xdr:pic>
      <xdr:nvPicPr>
        <xdr:cNvPr id="7329" name="Picture 1" descr="clip_image001.png">
          <a:extLst>
            <a:ext uri="{FF2B5EF4-FFF2-40B4-BE49-F238E27FC236}">
              <a16:creationId xmlns:a16="http://schemas.microsoft.com/office/drawing/2014/main" id="{906D2624-E981-3549-801B-D03FAAC7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102</xdr:row>
      <xdr:rowOff>0</xdr:rowOff>
    </xdr:from>
    <xdr:ext cx="219075" cy="784225"/>
    <xdr:pic>
      <xdr:nvPicPr>
        <xdr:cNvPr id="7330" name="Picture 1" descr="clip_image001.png">
          <a:extLst>
            <a:ext uri="{FF2B5EF4-FFF2-40B4-BE49-F238E27FC236}">
              <a16:creationId xmlns:a16="http://schemas.microsoft.com/office/drawing/2014/main" id="{2317F0DF-FE91-A14E-B81A-C17654495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102</xdr:row>
      <xdr:rowOff>0</xdr:rowOff>
    </xdr:from>
    <xdr:ext cx="219075" cy="784225"/>
    <xdr:pic>
      <xdr:nvPicPr>
        <xdr:cNvPr id="7331" name="Picture 1" descr="clip_image001.png">
          <a:extLst>
            <a:ext uri="{FF2B5EF4-FFF2-40B4-BE49-F238E27FC236}">
              <a16:creationId xmlns:a16="http://schemas.microsoft.com/office/drawing/2014/main" id="{240FDA88-F786-CF4F-9259-284B49D55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103</xdr:row>
      <xdr:rowOff>0</xdr:rowOff>
    </xdr:from>
    <xdr:ext cx="219075" cy="784225"/>
    <xdr:pic>
      <xdr:nvPicPr>
        <xdr:cNvPr id="7332" name="Picture 1" descr="clip_image001.png">
          <a:extLst>
            <a:ext uri="{FF2B5EF4-FFF2-40B4-BE49-F238E27FC236}">
              <a16:creationId xmlns:a16="http://schemas.microsoft.com/office/drawing/2014/main" id="{5837B7FE-3A54-4E47-A80B-BF2E82889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103</xdr:row>
      <xdr:rowOff>0</xdr:rowOff>
    </xdr:from>
    <xdr:ext cx="219075" cy="784225"/>
    <xdr:pic>
      <xdr:nvPicPr>
        <xdr:cNvPr id="7333" name="Picture 1" descr="clip_image001.png">
          <a:extLst>
            <a:ext uri="{FF2B5EF4-FFF2-40B4-BE49-F238E27FC236}">
              <a16:creationId xmlns:a16="http://schemas.microsoft.com/office/drawing/2014/main" id="{456F9BA7-8148-F942-8EB7-8C3054A49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104</xdr:row>
      <xdr:rowOff>0</xdr:rowOff>
    </xdr:from>
    <xdr:ext cx="219075" cy="784225"/>
    <xdr:pic>
      <xdr:nvPicPr>
        <xdr:cNvPr id="7334" name="Picture 1" descr="clip_image001.png">
          <a:extLst>
            <a:ext uri="{FF2B5EF4-FFF2-40B4-BE49-F238E27FC236}">
              <a16:creationId xmlns:a16="http://schemas.microsoft.com/office/drawing/2014/main" id="{CDE54ED4-24C6-4D48-BF63-1F8932E81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104</xdr:row>
      <xdr:rowOff>0</xdr:rowOff>
    </xdr:from>
    <xdr:ext cx="219075" cy="784225"/>
    <xdr:pic>
      <xdr:nvPicPr>
        <xdr:cNvPr id="7335" name="Picture 1" descr="clip_image001.png">
          <a:extLst>
            <a:ext uri="{FF2B5EF4-FFF2-40B4-BE49-F238E27FC236}">
              <a16:creationId xmlns:a16="http://schemas.microsoft.com/office/drawing/2014/main" id="{02057AE9-91DB-284B-A812-031BC03D3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105</xdr:row>
      <xdr:rowOff>0</xdr:rowOff>
    </xdr:from>
    <xdr:ext cx="219075" cy="784225"/>
    <xdr:pic>
      <xdr:nvPicPr>
        <xdr:cNvPr id="7336" name="Picture 1" descr="clip_image001.png">
          <a:extLst>
            <a:ext uri="{FF2B5EF4-FFF2-40B4-BE49-F238E27FC236}">
              <a16:creationId xmlns:a16="http://schemas.microsoft.com/office/drawing/2014/main" id="{1E40737A-D552-3F43-9673-A7FE43AB1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105</xdr:row>
      <xdr:rowOff>0</xdr:rowOff>
    </xdr:from>
    <xdr:ext cx="219075" cy="784225"/>
    <xdr:pic>
      <xdr:nvPicPr>
        <xdr:cNvPr id="7337" name="Picture 1" descr="clip_image001.png">
          <a:extLst>
            <a:ext uri="{FF2B5EF4-FFF2-40B4-BE49-F238E27FC236}">
              <a16:creationId xmlns:a16="http://schemas.microsoft.com/office/drawing/2014/main" id="{3FA11865-72E8-0947-AD52-15F8E84CA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106</xdr:row>
      <xdr:rowOff>0</xdr:rowOff>
    </xdr:from>
    <xdr:ext cx="219075" cy="784225"/>
    <xdr:pic>
      <xdr:nvPicPr>
        <xdr:cNvPr id="7338" name="Picture 1" descr="clip_image001.png">
          <a:extLst>
            <a:ext uri="{FF2B5EF4-FFF2-40B4-BE49-F238E27FC236}">
              <a16:creationId xmlns:a16="http://schemas.microsoft.com/office/drawing/2014/main" id="{1CD5A0BD-9320-A741-B0D8-81F9D933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106</xdr:row>
      <xdr:rowOff>0</xdr:rowOff>
    </xdr:from>
    <xdr:ext cx="219075" cy="784225"/>
    <xdr:pic>
      <xdr:nvPicPr>
        <xdr:cNvPr id="7339" name="Picture 1" descr="clip_image001.png">
          <a:extLst>
            <a:ext uri="{FF2B5EF4-FFF2-40B4-BE49-F238E27FC236}">
              <a16:creationId xmlns:a16="http://schemas.microsoft.com/office/drawing/2014/main" id="{7E2CCDD0-5DE2-4A4D-96E0-B6B072A73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107</xdr:row>
      <xdr:rowOff>0</xdr:rowOff>
    </xdr:from>
    <xdr:ext cx="219075" cy="784225"/>
    <xdr:pic>
      <xdr:nvPicPr>
        <xdr:cNvPr id="7340" name="Picture 1" descr="clip_image001.png">
          <a:extLst>
            <a:ext uri="{FF2B5EF4-FFF2-40B4-BE49-F238E27FC236}">
              <a16:creationId xmlns:a16="http://schemas.microsoft.com/office/drawing/2014/main" id="{6D60C673-F86C-1F45-B104-F68D412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107</xdr:row>
      <xdr:rowOff>0</xdr:rowOff>
    </xdr:from>
    <xdr:ext cx="219075" cy="784225"/>
    <xdr:pic>
      <xdr:nvPicPr>
        <xdr:cNvPr id="7341" name="Picture 1" descr="clip_image001.png">
          <a:extLst>
            <a:ext uri="{FF2B5EF4-FFF2-40B4-BE49-F238E27FC236}">
              <a16:creationId xmlns:a16="http://schemas.microsoft.com/office/drawing/2014/main" id="{46BE7938-846A-7F47-AC8E-B632F6837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108</xdr:row>
      <xdr:rowOff>0</xdr:rowOff>
    </xdr:from>
    <xdr:ext cx="219075" cy="784225"/>
    <xdr:pic>
      <xdr:nvPicPr>
        <xdr:cNvPr id="7342" name="Picture 1" descr="clip_image001.png">
          <a:extLst>
            <a:ext uri="{FF2B5EF4-FFF2-40B4-BE49-F238E27FC236}">
              <a16:creationId xmlns:a16="http://schemas.microsoft.com/office/drawing/2014/main" id="{6D4CD9A0-4EB1-6C40-8E91-C851D5FD5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108</xdr:row>
      <xdr:rowOff>0</xdr:rowOff>
    </xdr:from>
    <xdr:ext cx="219075" cy="784225"/>
    <xdr:pic>
      <xdr:nvPicPr>
        <xdr:cNvPr id="7343" name="Picture 1" descr="clip_image001.png">
          <a:extLst>
            <a:ext uri="{FF2B5EF4-FFF2-40B4-BE49-F238E27FC236}">
              <a16:creationId xmlns:a16="http://schemas.microsoft.com/office/drawing/2014/main" id="{56D2CD87-6367-E445-99A2-5A0E35486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109</xdr:row>
      <xdr:rowOff>0</xdr:rowOff>
    </xdr:from>
    <xdr:ext cx="219075" cy="784225"/>
    <xdr:pic>
      <xdr:nvPicPr>
        <xdr:cNvPr id="7344" name="Picture 1" descr="clip_image001.png">
          <a:extLst>
            <a:ext uri="{FF2B5EF4-FFF2-40B4-BE49-F238E27FC236}">
              <a16:creationId xmlns:a16="http://schemas.microsoft.com/office/drawing/2014/main" id="{AD0B9CAB-B1DB-2C4E-B97B-B26942F71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109</xdr:row>
      <xdr:rowOff>0</xdr:rowOff>
    </xdr:from>
    <xdr:ext cx="219075" cy="784225"/>
    <xdr:pic>
      <xdr:nvPicPr>
        <xdr:cNvPr id="7345" name="Picture 1" descr="clip_image001.png">
          <a:extLst>
            <a:ext uri="{FF2B5EF4-FFF2-40B4-BE49-F238E27FC236}">
              <a16:creationId xmlns:a16="http://schemas.microsoft.com/office/drawing/2014/main" id="{3CF5EA0F-863A-0342-BD56-75B64E8A0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110</xdr:row>
      <xdr:rowOff>0</xdr:rowOff>
    </xdr:from>
    <xdr:ext cx="219075" cy="784225"/>
    <xdr:pic>
      <xdr:nvPicPr>
        <xdr:cNvPr id="7346" name="Picture 1" descr="clip_image001.png">
          <a:extLst>
            <a:ext uri="{FF2B5EF4-FFF2-40B4-BE49-F238E27FC236}">
              <a16:creationId xmlns:a16="http://schemas.microsoft.com/office/drawing/2014/main" id="{D55F68DA-B9C3-0F44-B303-BEA110A62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110</xdr:row>
      <xdr:rowOff>0</xdr:rowOff>
    </xdr:from>
    <xdr:ext cx="219075" cy="784225"/>
    <xdr:pic>
      <xdr:nvPicPr>
        <xdr:cNvPr id="7347" name="Picture 1" descr="clip_image001.png">
          <a:extLst>
            <a:ext uri="{FF2B5EF4-FFF2-40B4-BE49-F238E27FC236}">
              <a16:creationId xmlns:a16="http://schemas.microsoft.com/office/drawing/2014/main" id="{E790DC04-AC7B-2E4F-BD20-23308AFD7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111</xdr:row>
      <xdr:rowOff>0</xdr:rowOff>
    </xdr:from>
    <xdr:ext cx="219075" cy="784225"/>
    <xdr:pic>
      <xdr:nvPicPr>
        <xdr:cNvPr id="7348" name="Picture 1" descr="clip_image001.png">
          <a:extLst>
            <a:ext uri="{FF2B5EF4-FFF2-40B4-BE49-F238E27FC236}">
              <a16:creationId xmlns:a16="http://schemas.microsoft.com/office/drawing/2014/main" id="{20117C4D-CFAC-364D-B8DC-828034E6E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111</xdr:row>
      <xdr:rowOff>0</xdr:rowOff>
    </xdr:from>
    <xdr:ext cx="219075" cy="784225"/>
    <xdr:pic>
      <xdr:nvPicPr>
        <xdr:cNvPr id="7349" name="Picture 1" descr="clip_image001.png">
          <a:extLst>
            <a:ext uri="{FF2B5EF4-FFF2-40B4-BE49-F238E27FC236}">
              <a16:creationId xmlns:a16="http://schemas.microsoft.com/office/drawing/2014/main" id="{AF9A3C35-8AC0-5E4B-A13E-068EDF048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112</xdr:row>
      <xdr:rowOff>0</xdr:rowOff>
    </xdr:from>
    <xdr:ext cx="219075" cy="784225"/>
    <xdr:pic>
      <xdr:nvPicPr>
        <xdr:cNvPr id="7350" name="Picture 1" descr="clip_image001.png">
          <a:extLst>
            <a:ext uri="{FF2B5EF4-FFF2-40B4-BE49-F238E27FC236}">
              <a16:creationId xmlns:a16="http://schemas.microsoft.com/office/drawing/2014/main" id="{506D5EE5-E4DA-3C45-B6A8-7544691B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112</xdr:row>
      <xdr:rowOff>0</xdr:rowOff>
    </xdr:from>
    <xdr:ext cx="219075" cy="784225"/>
    <xdr:pic>
      <xdr:nvPicPr>
        <xdr:cNvPr id="7351" name="Picture 1" descr="clip_image001.png">
          <a:extLst>
            <a:ext uri="{FF2B5EF4-FFF2-40B4-BE49-F238E27FC236}">
              <a16:creationId xmlns:a16="http://schemas.microsoft.com/office/drawing/2014/main" id="{DEAF57B9-0D28-E14F-A242-68540C181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113</xdr:row>
      <xdr:rowOff>0</xdr:rowOff>
    </xdr:from>
    <xdr:ext cx="219075" cy="784225"/>
    <xdr:pic>
      <xdr:nvPicPr>
        <xdr:cNvPr id="7352" name="Picture 1" descr="clip_image001.png">
          <a:extLst>
            <a:ext uri="{FF2B5EF4-FFF2-40B4-BE49-F238E27FC236}">
              <a16:creationId xmlns:a16="http://schemas.microsoft.com/office/drawing/2014/main" id="{4797205B-4DD6-2B43-9B2F-FB9F2D23E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113</xdr:row>
      <xdr:rowOff>0</xdr:rowOff>
    </xdr:from>
    <xdr:ext cx="219075" cy="784225"/>
    <xdr:pic>
      <xdr:nvPicPr>
        <xdr:cNvPr id="7353" name="Picture 1" descr="clip_image001.png">
          <a:extLst>
            <a:ext uri="{FF2B5EF4-FFF2-40B4-BE49-F238E27FC236}">
              <a16:creationId xmlns:a16="http://schemas.microsoft.com/office/drawing/2014/main" id="{5443F39F-CEB2-7C47-9EDA-A214BF626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114</xdr:row>
      <xdr:rowOff>0</xdr:rowOff>
    </xdr:from>
    <xdr:ext cx="219075" cy="784225"/>
    <xdr:pic>
      <xdr:nvPicPr>
        <xdr:cNvPr id="7354" name="Picture 1" descr="clip_image001.png">
          <a:extLst>
            <a:ext uri="{FF2B5EF4-FFF2-40B4-BE49-F238E27FC236}">
              <a16:creationId xmlns:a16="http://schemas.microsoft.com/office/drawing/2014/main" id="{15C66862-35FD-1E47-AAE0-73E031103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114</xdr:row>
      <xdr:rowOff>0</xdr:rowOff>
    </xdr:from>
    <xdr:ext cx="219075" cy="784225"/>
    <xdr:pic>
      <xdr:nvPicPr>
        <xdr:cNvPr id="7355" name="Picture 1" descr="clip_image001.png">
          <a:extLst>
            <a:ext uri="{FF2B5EF4-FFF2-40B4-BE49-F238E27FC236}">
              <a16:creationId xmlns:a16="http://schemas.microsoft.com/office/drawing/2014/main" id="{58CD245E-1BEC-6E4D-A077-8B4A89FE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115</xdr:row>
      <xdr:rowOff>0</xdr:rowOff>
    </xdr:from>
    <xdr:ext cx="219075" cy="784225"/>
    <xdr:pic>
      <xdr:nvPicPr>
        <xdr:cNvPr id="7356" name="Picture 1" descr="clip_image001.png">
          <a:extLst>
            <a:ext uri="{FF2B5EF4-FFF2-40B4-BE49-F238E27FC236}">
              <a16:creationId xmlns:a16="http://schemas.microsoft.com/office/drawing/2014/main" id="{BB243ACA-2BC9-064D-AA07-0CB07B404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115</xdr:row>
      <xdr:rowOff>0</xdr:rowOff>
    </xdr:from>
    <xdr:ext cx="219075" cy="784225"/>
    <xdr:pic>
      <xdr:nvPicPr>
        <xdr:cNvPr id="7357" name="Picture 1" descr="clip_image001.png">
          <a:extLst>
            <a:ext uri="{FF2B5EF4-FFF2-40B4-BE49-F238E27FC236}">
              <a16:creationId xmlns:a16="http://schemas.microsoft.com/office/drawing/2014/main" id="{E96E456E-0135-4746-9CE1-901EF9063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116</xdr:row>
      <xdr:rowOff>0</xdr:rowOff>
    </xdr:from>
    <xdr:ext cx="219075" cy="784225"/>
    <xdr:pic>
      <xdr:nvPicPr>
        <xdr:cNvPr id="7358" name="Picture 1" descr="clip_image001.png">
          <a:extLst>
            <a:ext uri="{FF2B5EF4-FFF2-40B4-BE49-F238E27FC236}">
              <a16:creationId xmlns:a16="http://schemas.microsoft.com/office/drawing/2014/main" id="{BD257EDC-6882-5641-9F74-F2692009B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116</xdr:row>
      <xdr:rowOff>0</xdr:rowOff>
    </xdr:from>
    <xdr:ext cx="219075" cy="784225"/>
    <xdr:pic>
      <xdr:nvPicPr>
        <xdr:cNvPr id="7359" name="Picture 1" descr="clip_image001.png">
          <a:extLst>
            <a:ext uri="{FF2B5EF4-FFF2-40B4-BE49-F238E27FC236}">
              <a16:creationId xmlns:a16="http://schemas.microsoft.com/office/drawing/2014/main" id="{1E228D93-F13C-6C42-8068-11DF1A15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219075"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0</xdr:row>
      <xdr:rowOff>0</xdr:rowOff>
    </xdr:from>
    <xdr:ext cx="219075" cy="200025"/>
    <xdr:pic>
      <xdr:nvPicPr>
        <xdr:cNvPr id="7360" name="Picture 7359" descr="clip_image001.png">
          <a:extLst>
            <a:ext uri="{FF2B5EF4-FFF2-40B4-BE49-F238E27FC236}">
              <a16:creationId xmlns:a16="http://schemas.microsoft.com/office/drawing/2014/main" id="{255115A6-1C15-F542-9ED7-9C06C13D8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0"/>
          <a:ext cx="2190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xdr:row>
      <xdr:rowOff>0</xdr:rowOff>
    </xdr:from>
    <xdr:ext cx="219075" cy="788843"/>
    <xdr:pic>
      <xdr:nvPicPr>
        <xdr:cNvPr id="7361" name="Picture 1" descr="clip_image001.png">
          <a:extLst>
            <a:ext uri="{FF2B5EF4-FFF2-40B4-BE49-F238E27FC236}">
              <a16:creationId xmlns:a16="http://schemas.microsoft.com/office/drawing/2014/main" id="{CFB08C92-95AD-364F-AA70-6884EC4FC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xdr:row>
      <xdr:rowOff>0</xdr:rowOff>
    </xdr:from>
    <xdr:ext cx="219075" cy="788843"/>
    <xdr:pic>
      <xdr:nvPicPr>
        <xdr:cNvPr id="7362" name="Picture 1" descr="clip_image001.png">
          <a:extLst>
            <a:ext uri="{FF2B5EF4-FFF2-40B4-BE49-F238E27FC236}">
              <a16:creationId xmlns:a16="http://schemas.microsoft.com/office/drawing/2014/main" id="{6B2F7E5A-EC6F-2642-8DDA-6B1EABFC9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xdr:row>
      <xdr:rowOff>0</xdr:rowOff>
    </xdr:from>
    <xdr:ext cx="219075" cy="788843"/>
    <xdr:pic>
      <xdr:nvPicPr>
        <xdr:cNvPr id="7363" name="Picture 1" descr="clip_image001.png">
          <a:extLst>
            <a:ext uri="{FF2B5EF4-FFF2-40B4-BE49-F238E27FC236}">
              <a16:creationId xmlns:a16="http://schemas.microsoft.com/office/drawing/2014/main" id="{0D9AFABF-6976-AB41-8B99-D5596E5C6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xdr:row>
      <xdr:rowOff>0</xdr:rowOff>
    </xdr:from>
    <xdr:ext cx="219075" cy="788843"/>
    <xdr:pic>
      <xdr:nvPicPr>
        <xdr:cNvPr id="7364" name="Picture 1" descr="clip_image001.png">
          <a:extLst>
            <a:ext uri="{FF2B5EF4-FFF2-40B4-BE49-F238E27FC236}">
              <a16:creationId xmlns:a16="http://schemas.microsoft.com/office/drawing/2014/main" id="{078797BE-5EE9-544D-8B95-6B62BC875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xdr:row>
      <xdr:rowOff>0</xdr:rowOff>
    </xdr:from>
    <xdr:ext cx="219075" cy="788843"/>
    <xdr:pic>
      <xdr:nvPicPr>
        <xdr:cNvPr id="7365" name="Picture 1" descr="clip_image001.png">
          <a:extLst>
            <a:ext uri="{FF2B5EF4-FFF2-40B4-BE49-F238E27FC236}">
              <a16:creationId xmlns:a16="http://schemas.microsoft.com/office/drawing/2014/main" id="{38B9C0D0-E373-574F-978D-490FFDC0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xdr:row>
      <xdr:rowOff>0</xdr:rowOff>
    </xdr:from>
    <xdr:ext cx="219075" cy="788843"/>
    <xdr:pic>
      <xdr:nvPicPr>
        <xdr:cNvPr id="7366" name="Picture 1" descr="clip_image001.png">
          <a:extLst>
            <a:ext uri="{FF2B5EF4-FFF2-40B4-BE49-F238E27FC236}">
              <a16:creationId xmlns:a16="http://schemas.microsoft.com/office/drawing/2014/main" id="{BCFA83C0-EE0D-D24E-8010-968BF8DD0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xdr:row>
      <xdr:rowOff>0</xdr:rowOff>
    </xdr:from>
    <xdr:ext cx="219075" cy="788843"/>
    <xdr:pic>
      <xdr:nvPicPr>
        <xdr:cNvPr id="7367" name="Picture 1" descr="clip_image001.png">
          <a:extLst>
            <a:ext uri="{FF2B5EF4-FFF2-40B4-BE49-F238E27FC236}">
              <a16:creationId xmlns:a16="http://schemas.microsoft.com/office/drawing/2014/main" id="{76ABDFFF-FEDE-0548-BA72-786934E78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xdr:row>
      <xdr:rowOff>0</xdr:rowOff>
    </xdr:from>
    <xdr:ext cx="219075" cy="788843"/>
    <xdr:pic>
      <xdr:nvPicPr>
        <xdr:cNvPr id="7368" name="Picture 1" descr="clip_image001.png">
          <a:extLst>
            <a:ext uri="{FF2B5EF4-FFF2-40B4-BE49-F238E27FC236}">
              <a16:creationId xmlns:a16="http://schemas.microsoft.com/office/drawing/2014/main" id="{E50E4034-7A58-D94C-A72E-EC733D09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xdr:row>
      <xdr:rowOff>0</xdr:rowOff>
    </xdr:from>
    <xdr:ext cx="219075" cy="788843"/>
    <xdr:pic>
      <xdr:nvPicPr>
        <xdr:cNvPr id="7369" name="Picture 1" descr="clip_image001.png">
          <a:extLst>
            <a:ext uri="{FF2B5EF4-FFF2-40B4-BE49-F238E27FC236}">
              <a16:creationId xmlns:a16="http://schemas.microsoft.com/office/drawing/2014/main" id="{899DB5F3-4013-1A46-ADB5-CDAC8D115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xdr:row>
      <xdr:rowOff>0</xdr:rowOff>
    </xdr:from>
    <xdr:ext cx="219075" cy="788843"/>
    <xdr:pic>
      <xdr:nvPicPr>
        <xdr:cNvPr id="7370" name="Picture 1" descr="clip_image001.png">
          <a:extLst>
            <a:ext uri="{FF2B5EF4-FFF2-40B4-BE49-F238E27FC236}">
              <a16:creationId xmlns:a16="http://schemas.microsoft.com/office/drawing/2014/main" id="{BB5DBA82-A608-CF44-A1CC-311951418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xdr:row>
      <xdr:rowOff>0</xdr:rowOff>
    </xdr:from>
    <xdr:ext cx="219075" cy="788843"/>
    <xdr:pic>
      <xdr:nvPicPr>
        <xdr:cNvPr id="7371" name="Picture 1" descr="clip_image001.png">
          <a:extLst>
            <a:ext uri="{FF2B5EF4-FFF2-40B4-BE49-F238E27FC236}">
              <a16:creationId xmlns:a16="http://schemas.microsoft.com/office/drawing/2014/main" id="{E9D6A13F-CF86-D449-980E-2AC75C50C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xdr:row>
      <xdr:rowOff>0</xdr:rowOff>
    </xdr:from>
    <xdr:ext cx="219075" cy="788843"/>
    <xdr:pic>
      <xdr:nvPicPr>
        <xdr:cNvPr id="7372" name="Picture 1" descr="clip_image001.png">
          <a:extLst>
            <a:ext uri="{FF2B5EF4-FFF2-40B4-BE49-F238E27FC236}">
              <a16:creationId xmlns:a16="http://schemas.microsoft.com/office/drawing/2014/main" id="{C6D0F0D5-0ED7-1E44-B0E0-92FFCF15F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219075" cy="788843"/>
    <xdr:pic>
      <xdr:nvPicPr>
        <xdr:cNvPr id="7373" name="Picture 1" descr="clip_image001.png">
          <a:extLst>
            <a:ext uri="{FF2B5EF4-FFF2-40B4-BE49-F238E27FC236}">
              <a16:creationId xmlns:a16="http://schemas.microsoft.com/office/drawing/2014/main" id="{E9FD6608-3D53-644D-BED9-79C250E13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219075" cy="788843"/>
    <xdr:pic>
      <xdr:nvPicPr>
        <xdr:cNvPr id="7374" name="Picture 1" descr="clip_image001.png">
          <a:extLst>
            <a:ext uri="{FF2B5EF4-FFF2-40B4-BE49-F238E27FC236}">
              <a16:creationId xmlns:a16="http://schemas.microsoft.com/office/drawing/2014/main" id="{BDB9DB1D-3263-2C43-A26D-2A30C4BB7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xdr:row>
      <xdr:rowOff>0</xdr:rowOff>
    </xdr:from>
    <xdr:ext cx="219075" cy="788843"/>
    <xdr:pic>
      <xdr:nvPicPr>
        <xdr:cNvPr id="7375" name="Picture 1" descr="clip_image001.png">
          <a:extLst>
            <a:ext uri="{FF2B5EF4-FFF2-40B4-BE49-F238E27FC236}">
              <a16:creationId xmlns:a16="http://schemas.microsoft.com/office/drawing/2014/main" id="{8A42638F-BF6E-A146-851D-F29E7457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xdr:row>
      <xdr:rowOff>0</xdr:rowOff>
    </xdr:from>
    <xdr:ext cx="219075" cy="788843"/>
    <xdr:pic>
      <xdr:nvPicPr>
        <xdr:cNvPr id="7376" name="Picture 1" descr="clip_image001.png">
          <a:extLst>
            <a:ext uri="{FF2B5EF4-FFF2-40B4-BE49-F238E27FC236}">
              <a16:creationId xmlns:a16="http://schemas.microsoft.com/office/drawing/2014/main" id="{744A32BF-5577-8A48-9270-243E67C41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xdr:row>
      <xdr:rowOff>0</xdr:rowOff>
    </xdr:from>
    <xdr:ext cx="219075" cy="788843"/>
    <xdr:pic>
      <xdr:nvPicPr>
        <xdr:cNvPr id="7377" name="Picture 1" descr="clip_image001.png">
          <a:extLst>
            <a:ext uri="{FF2B5EF4-FFF2-40B4-BE49-F238E27FC236}">
              <a16:creationId xmlns:a16="http://schemas.microsoft.com/office/drawing/2014/main" id="{8B9DA821-6ADC-F346-88D6-EBD1774FB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xdr:row>
      <xdr:rowOff>0</xdr:rowOff>
    </xdr:from>
    <xdr:ext cx="219075" cy="788843"/>
    <xdr:pic>
      <xdr:nvPicPr>
        <xdr:cNvPr id="7378" name="Picture 1" descr="clip_image001.png">
          <a:extLst>
            <a:ext uri="{FF2B5EF4-FFF2-40B4-BE49-F238E27FC236}">
              <a16:creationId xmlns:a16="http://schemas.microsoft.com/office/drawing/2014/main" id="{A8CD456C-5FAF-A146-B6D6-49B18CB3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xdr:row>
      <xdr:rowOff>0</xdr:rowOff>
    </xdr:from>
    <xdr:ext cx="219075" cy="788843"/>
    <xdr:pic>
      <xdr:nvPicPr>
        <xdr:cNvPr id="7379" name="Picture 1" descr="clip_image001.png">
          <a:extLst>
            <a:ext uri="{FF2B5EF4-FFF2-40B4-BE49-F238E27FC236}">
              <a16:creationId xmlns:a16="http://schemas.microsoft.com/office/drawing/2014/main" id="{CF6ECC6B-D606-9346-A92B-66E3EE519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xdr:row>
      <xdr:rowOff>0</xdr:rowOff>
    </xdr:from>
    <xdr:ext cx="219075" cy="788843"/>
    <xdr:pic>
      <xdr:nvPicPr>
        <xdr:cNvPr id="7380" name="Picture 1" descr="clip_image001.png">
          <a:extLst>
            <a:ext uri="{FF2B5EF4-FFF2-40B4-BE49-F238E27FC236}">
              <a16:creationId xmlns:a16="http://schemas.microsoft.com/office/drawing/2014/main" id="{73731106-8274-F74B-A497-3651CF512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xdr:row>
      <xdr:rowOff>0</xdr:rowOff>
    </xdr:from>
    <xdr:ext cx="219075" cy="788843"/>
    <xdr:pic>
      <xdr:nvPicPr>
        <xdr:cNvPr id="7381" name="Picture 1" descr="clip_image001.png">
          <a:extLst>
            <a:ext uri="{FF2B5EF4-FFF2-40B4-BE49-F238E27FC236}">
              <a16:creationId xmlns:a16="http://schemas.microsoft.com/office/drawing/2014/main" id="{92B978D0-797B-A84B-ADD5-401AD5CDD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xdr:row>
      <xdr:rowOff>0</xdr:rowOff>
    </xdr:from>
    <xdr:ext cx="219075" cy="788843"/>
    <xdr:pic>
      <xdr:nvPicPr>
        <xdr:cNvPr id="7382" name="Picture 1" descr="clip_image001.png">
          <a:extLst>
            <a:ext uri="{FF2B5EF4-FFF2-40B4-BE49-F238E27FC236}">
              <a16:creationId xmlns:a16="http://schemas.microsoft.com/office/drawing/2014/main" id="{2D45E78E-C540-4D47-8E13-C3DFE0E92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12</xdr:row>
      <xdr:rowOff>0</xdr:rowOff>
    </xdr:from>
    <xdr:ext cx="219075" cy="788843"/>
    <xdr:pic>
      <xdr:nvPicPr>
        <xdr:cNvPr id="7383" name="Picture 1" descr="clip_image001.png">
          <a:extLst>
            <a:ext uri="{FF2B5EF4-FFF2-40B4-BE49-F238E27FC236}">
              <a16:creationId xmlns:a16="http://schemas.microsoft.com/office/drawing/2014/main" id="{AE5BA90C-9E49-F14D-B7CC-CC498600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12</xdr:row>
      <xdr:rowOff>0</xdr:rowOff>
    </xdr:from>
    <xdr:ext cx="219075" cy="788843"/>
    <xdr:pic>
      <xdr:nvPicPr>
        <xdr:cNvPr id="7384" name="Picture 1" descr="clip_image001.png">
          <a:extLst>
            <a:ext uri="{FF2B5EF4-FFF2-40B4-BE49-F238E27FC236}">
              <a16:creationId xmlns:a16="http://schemas.microsoft.com/office/drawing/2014/main" id="{A5594A8C-A509-C54B-9467-80FD75B8C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13</xdr:row>
      <xdr:rowOff>0</xdr:rowOff>
    </xdr:from>
    <xdr:ext cx="219075" cy="788843"/>
    <xdr:pic>
      <xdr:nvPicPr>
        <xdr:cNvPr id="7385" name="Picture 1" descr="clip_image001.png">
          <a:extLst>
            <a:ext uri="{FF2B5EF4-FFF2-40B4-BE49-F238E27FC236}">
              <a16:creationId xmlns:a16="http://schemas.microsoft.com/office/drawing/2014/main" id="{E5FEE941-1D2D-BA42-8C92-1F30F7C47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13</xdr:row>
      <xdr:rowOff>0</xdr:rowOff>
    </xdr:from>
    <xdr:ext cx="219075" cy="788843"/>
    <xdr:pic>
      <xdr:nvPicPr>
        <xdr:cNvPr id="7386" name="Picture 1" descr="clip_image001.png">
          <a:extLst>
            <a:ext uri="{FF2B5EF4-FFF2-40B4-BE49-F238E27FC236}">
              <a16:creationId xmlns:a16="http://schemas.microsoft.com/office/drawing/2014/main" id="{FAB2AB8E-77AF-1C41-8D85-1173EAD11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14</xdr:row>
      <xdr:rowOff>0</xdr:rowOff>
    </xdr:from>
    <xdr:ext cx="219075" cy="788843"/>
    <xdr:pic>
      <xdr:nvPicPr>
        <xdr:cNvPr id="7387" name="Picture 1" descr="clip_image001.png">
          <a:extLst>
            <a:ext uri="{FF2B5EF4-FFF2-40B4-BE49-F238E27FC236}">
              <a16:creationId xmlns:a16="http://schemas.microsoft.com/office/drawing/2014/main" id="{0FD5C0AF-80FC-924D-B568-CDCC6E776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14</xdr:row>
      <xdr:rowOff>0</xdr:rowOff>
    </xdr:from>
    <xdr:ext cx="219075" cy="788843"/>
    <xdr:pic>
      <xdr:nvPicPr>
        <xdr:cNvPr id="7388" name="Picture 1" descr="clip_image001.png">
          <a:extLst>
            <a:ext uri="{FF2B5EF4-FFF2-40B4-BE49-F238E27FC236}">
              <a16:creationId xmlns:a16="http://schemas.microsoft.com/office/drawing/2014/main" id="{0068ABEE-2D15-AA4E-8F7B-915A6120D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15</xdr:row>
      <xdr:rowOff>0</xdr:rowOff>
    </xdr:from>
    <xdr:ext cx="219075" cy="788843"/>
    <xdr:pic>
      <xdr:nvPicPr>
        <xdr:cNvPr id="7389" name="Picture 1" descr="clip_image001.png">
          <a:extLst>
            <a:ext uri="{FF2B5EF4-FFF2-40B4-BE49-F238E27FC236}">
              <a16:creationId xmlns:a16="http://schemas.microsoft.com/office/drawing/2014/main" id="{6FD843D0-6009-854A-8768-08844E1AD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15</xdr:row>
      <xdr:rowOff>0</xdr:rowOff>
    </xdr:from>
    <xdr:ext cx="219075" cy="788843"/>
    <xdr:pic>
      <xdr:nvPicPr>
        <xdr:cNvPr id="7390" name="Picture 1" descr="clip_image001.png">
          <a:extLst>
            <a:ext uri="{FF2B5EF4-FFF2-40B4-BE49-F238E27FC236}">
              <a16:creationId xmlns:a16="http://schemas.microsoft.com/office/drawing/2014/main" id="{1AC1F743-6E8A-FD4D-B712-7A16E1443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16</xdr:row>
      <xdr:rowOff>0</xdr:rowOff>
    </xdr:from>
    <xdr:ext cx="219075" cy="788843"/>
    <xdr:pic>
      <xdr:nvPicPr>
        <xdr:cNvPr id="7391" name="Picture 1" descr="clip_image001.png">
          <a:extLst>
            <a:ext uri="{FF2B5EF4-FFF2-40B4-BE49-F238E27FC236}">
              <a16:creationId xmlns:a16="http://schemas.microsoft.com/office/drawing/2014/main" id="{6584D2F2-22A0-314F-9BF2-5DF9EFA60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16</xdr:row>
      <xdr:rowOff>0</xdr:rowOff>
    </xdr:from>
    <xdr:ext cx="219075" cy="788843"/>
    <xdr:pic>
      <xdr:nvPicPr>
        <xdr:cNvPr id="7392" name="Picture 1" descr="clip_image001.png">
          <a:extLst>
            <a:ext uri="{FF2B5EF4-FFF2-40B4-BE49-F238E27FC236}">
              <a16:creationId xmlns:a16="http://schemas.microsoft.com/office/drawing/2014/main" id="{6C0090E4-2969-7841-9664-2C5CD7724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17</xdr:row>
      <xdr:rowOff>0</xdr:rowOff>
    </xdr:from>
    <xdr:ext cx="219075" cy="788843"/>
    <xdr:pic>
      <xdr:nvPicPr>
        <xdr:cNvPr id="7393" name="Picture 1" descr="clip_image001.png">
          <a:extLst>
            <a:ext uri="{FF2B5EF4-FFF2-40B4-BE49-F238E27FC236}">
              <a16:creationId xmlns:a16="http://schemas.microsoft.com/office/drawing/2014/main" id="{0831C064-4A95-FA49-B5AB-106FFE00C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17</xdr:row>
      <xdr:rowOff>0</xdr:rowOff>
    </xdr:from>
    <xdr:ext cx="219075" cy="788843"/>
    <xdr:pic>
      <xdr:nvPicPr>
        <xdr:cNvPr id="7394" name="Picture 1" descr="clip_image001.png">
          <a:extLst>
            <a:ext uri="{FF2B5EF4-FFF2-40B4-BE49-F238E27FC236}">
              <a16:creationId xmlns:a16="http://schemas.microsoft.com/office/drawing/2014/main" id="{3133B494-A323-8649-9B76-7F1B0A098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18</xdr:row>
      <xdr:rowOff>0</xdr:rowOff>
    </xdr:from>
    <xdr:ext cx="219075" cy="788843"/>
    <xdr:pic>
      <xdr:nvPicPr>
        <xdr:cNvPr id="7395" name="Picture 1" descr="clip_image001.png">
          <a:extLst>
            <a:ext uri="{FF2B5EF4-FFF2-40B4-BE49-F238E27FC236}">
              <a16:creationId xmlns:a16="http://schemas.microsoft.com/office/drawing/2014/main" id="{DCDB1B5C-8785-E946-B728-5357496DC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18</xdr:row>
      <xdr:rowOff>0</xdr:rowOff>
    </xdr:from>
    <xdr:ext cx="219075" cy="788843"/>
    <xdr:pic>
      <xdr:nvPicPr>
        <xdr:cNvPr id="7396" name="Picture 1" descr="clip_image001.png">
          <a:extLst>
            <a:ext uri="{FF2B5EF4-FFF2-40B4-BE49-F238E27FC236}">
              <a16:creationId xmlns:a16="http://schemas.microsoft.com/office/drawing/2014/main" id="{C7B46C78-94DC-344F-9980-127D1E3BC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19</xdr:row>
      <xdr:rowOff>0</xdr:rowOff>
    </xdr:from>
    <xdr:ext cx="219075" cy="788843"/>
    <xdr:pic>
      <xdr:nvPicPr>
        <xdr:cNvPr id="7397" name="Picture 1" descr="clip_image001.png">
          <a:extLst>
            <a:ext uri="{FF2B5EF4-FFF2-40B4-BE49-F238E27FC236}">
              <a16:creationId xmlns:a16="http://schemas.microsoft.com/office/drawing/2014/main" id="{0A170F98-6DDD-FB4D-B80F-0B1B8A1FF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19</xdr:row>
      <xdr:rowOff>0</xdr:rowOff>
    </xdr:from>
    <xdr:ext cx="219075" cy="788843"/>
    <xdr:pic>
      <xdr:nvPicPr>
        <xdr:cNvPr id="7398" name="Picture 1" descr="clip_image001.png">
          <a:extLst>
            <a:ext uri="{FF2B5EF4-FFF2-40B4-BE49-F238E27FC236}">
              <a16:creationId xmlns:a16="http://schemas.microsoft.com/office/drawing/2014/main" id="{2569C142-78B7-094A-9C7B-D09A85B1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20</xdr:row>
      <xdr:rowOff>0</xdr:rowOff>
    </xdr:from>
    <xdr:ext cx="219075" cy="788843"/>
    <xdr:pic>
      <xdr:nvPicPr>
        <xdr:cNvPr id="7399" name="Picture 1" descr="clip_image001.png">
          <a:extLst>
            <a:ext uri="{FF2B5EF4-FFF2-40B4-BE49-F238E27FC236}">
              <a16:creationId xmlns:a16="http://schemas.microsoft.com/office/drawing/2014/main" id="{8F27EE30-7E09-914E-BB65-16C643261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20</xdr:row>
      <xdr:rowOff>0</xdr:rowOff>
    </xdr:from>
    <xdr:ext cx="219075" cy="788843"/>
    <xdr:pic>
      <xdr:nvPicPr>
        <xdr:cNvPr id="7400" name="Picture 1" descr="clip_image001.png">
          <a:extLst>
            <a:ext uri="{FF2B5EF4-FFF2-40B4-BE49-F238E27FC236}">
              <a16:creationId xmlns:a16="http://schemas.microsoft.com/office/drawing/2014/main" id="{B8CC7B41-E2D8-3645-9923-E8ABC671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21</xdr:row>
      <xdr:rowOff>0</xdr:rowOff>
    </xdr:from>
    <xdr:ext cx="219075" cy="788843"/>
    <xdr:pic>
      <xdr:nvPicPr>
        <xdr:cNvPr id="7401" name="Picture 1" descr="clip_image001.png">
          <a:extLst>
            <a:ext uri="{FF2B5EF4-FFF2-40B4-BE49-F238E27FC236}">
              <a16:creationId xmlns:a16="http://schemas.microsoft.com/office/drawing/2014/main" id="{38751C69-61EB-3C4D-A3E3-E48DBD746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21</xdr:row>
      <xdr:rowOff>0</xdr:rowOff>
    </xdr:from>
    <xdr:ext cx="219075" cy="788843"/>
    <xdr:pic>
      <xdr:nvPicPr>
        <xdr:cNvPr id="7402" name="Picture 1" descr="clip_image001.png">
          <a:extLst>
            <a:ext uri="{FF2B5EF4-FFF2-40B4-BE49-F238E27FC236}">
              <a16:creationId xmlns:a16="http://schemas.microsoft.com/office/drawing/2014/main" id="{0F5B15DB-C63E-B042-B367-F0C0DC73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xdr:row>
      <xdr:rowOff>0</xdr:rowOff>
    </xdr:from>
    <xdr:ext cx="219075" cy="788843"/>
    <xdr:pic>
      <xdr:nvPicPr>
        <xdr:cNvPr id="7403" name="Picture 1" descr="clip_image001.png">
          <a:extLst>
            <a:ext uri="{FF2B5EF4-FFF2-40B4-BE49-F238E27FC236}">
              <a16:creationId xmlns:a16="http://schemas.microsoft.com/office/drawing/2014/main" id="{50428004-FE6C-3E4A-8B4C-2257BC217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22</xdr:row>
      <xdr:rowOff>0</xdr:rowOff>
    </xdr:from>
    <xdr:ext cx="219075" cy="788843"/>
    <xdr:pic>
      <xdr:nvPicPr>
        <xdr:cNvPr id="7404" name="Picture 1" descr="clip_image001.png">
          <a:extLst>
            <a:ext uri="{FF2B5EF4-FFF2-40B4-BE49-F238E27FC236}">
              <a16:creationId xmlns:a16="http://schemas.microsoft.com/office/drawing/2014/main" id="{13ED6347-C5CC-A547-A7DD-7F39B5922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xdr:row>
      <xdr:rowOff>0</xdr:rowOff>
    </xdr:from>
    <xdr:ext cx="219075" cy="788843"/>
    <xdr:pic>
      <xdr:nvPicPr>
        <xdr:cNvPr id="7405" name="Picture 1" descr="clip_image001.png">
          <a:extLst>
            <a:ext uri="{FF2B5EF4-FFF2-40B4-BE49-F238E27FC236}">
              <a16:creationId xmlns:a16="http://schemas.microsoft.com/office/drawing/2014/main" id="{C8DADDA8-C308-F746-B446-32BE9D5EC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23</xdr:row>
      <xdr:rowOff>0</xdr:rowOff>
    </xdr:from>
    <xdr:ext cx="219075" cy="788843"/>
    <xdr:pic>
      <xdr:nvPicPr>
        <xdr:cNvPr id="7406" name="Picture 1" descr="clip_image001.png">
          <a:extLst>
            <a:ext uri="{FF2B5EF4-FFF2-40B4-BE49-F238E27FC236}">
              <a16:creationId xmlns:a16="http://schemas.microsoft.com/office/drawing/2014/main" id="{11C097F0-0A21-8248-8E98-F98C6A37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xdr:row>
      <xdr:rowOff>0</xdr:rowOff>
    </xdr:from>
    <xdr:ext cx="219075" cy="788843"/>
    <xdr:pic>
      <xdr:nvPicPr>
        <xdr:cNvPr id="7407" name="Picture 1" descr="clip_image001.png">
          <a:extLst>
            <a:ext uri="{FF2B5EF4-FFF2-40B4-BE49-F238E27FC236}">
              <a16:creationId xmlns:a16="http://schemas.microsoft.com/office/drawing/2014/main" id="{4125C652-166A-754D-B5EC-E6258AAD5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24</xdr:row>
      <xdr:rowOff>0</xdr:rowOff>
    </xdr:from>
    <xdr:ext cx="219075" cy="788843"/>
    <xdr:pic>
      <xdr:nvPicPr>
        <xdr:cNvPr id="7408" name="Picture 1" descr="clip_image001.png">
          <a:extLst>
            <a:ext uri="{FF2B5EF4-FFF2-40B4-BE49-F238E27FC236}">
              <a16:creationId xmlns:a16="http://schemas.microsoft.com/office/drawing/2014/main" id="{0D14E038-A6F7-D54C-B82F-5F0D9B46C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25</xdr:row>
      <xdr:rowOff>0</xdr:rowOff>
    </xdr:from>
    <xdr:ext cx="219075" cy="788843"/>
    <xdr:pic>
      <xdr:nvPicPr>
        <xdr:cNvPr id="7409" name="Picture 1" descr="clip_image001.png">
          <a:extLst>
            <a:ext uri="{FF2B5EF4-FFF2-40B4-BE49-F238E27FC236}">
              <a16:creationId xmlns:a16="http://schemas.microsoft.com/office/drawing/2014/main" id="{01016C25-8B1C-C147-85C7-21E4FEE05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25</xdr:row>
      <xdr:rowOff>0</xdr:rowOff>
    </xdr:from>
    <xdr:ext cx="219075" cy="788843"/>
    <xdr:pic>
      <xdr:nvPicPr>
        <xdr:cNvPr id="7410" name="Picture 1" descr="clip_image001.png">
          <a:extLst>
            <a:ext uri="{FF2B5EF4-FFF2-40B4-BE49-F238E27FC236}">
              <a16:creationId xmlns:a16="http://schemas.microsoft.com/office/drawing/2014/main" id="{10312040-EDCA-F441-942A-C544468C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26</xdr:row>
      <xdr:rowOff>0</xdr:rowOff>
    </xdr:from>
    <xdr:ext cx="219075" cy="788843"/>
    <xdr:pic>
      <xdr:nvPicPr>
        <xdr:cNvPr id="7411" name="Picture 1" descr="clip_image001.png">
          <a:extLst>
            <a:ext uri="{FF2B5EF4-FFF2-40B4-BE49-F238E27FC236}">
              <a16:creationId xmlns:a16="http://schemas.microsoft.com/office/drawing/2014/main" id="{9D25C116-CCEC-2541-A998-D0518D084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26</xdr:row>
      <xdr:rowOff>0</xdr:rowOff>
    </xdr:from>
    <xdr:ext cx="219075" cy="788843"/>
    <xdr:pic>
      <xdr:nvPicPr>
        <xdr:cNvPr id="7412" name="Picture 1" descr="clip_image001.png">
          <a:extLst>
            <a:ext uri="{FF2B5EF4-FFF2-40B4-BE49-F238E27FC236}">
              <a16:creationId xmlns:a16="http://schemas.microsoft.com/office/drawing/2014/main" id="{0A4B4C55-C160-1148-B179-75A27FB0D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27</xdr:row>
      <xdr:rowOff>0</xdr:rowOff>
    </xdr:from>
    <xdr:ext cx="219075" cy="788843"/>
    <xdr:pic>
      <xdr:nvPicPr>
        <xdr:cNvPr id="7413" name="Picture 1" descr="clip_image001.png">
          <a:extLst>
            <a:ext uri="{FF2B5EF4-FFF2-40B4-BE49-F238E27FC236}">
              <a16:creationId xmlns:a16="http://schemas.microsoft.com/office/drawing/2014/main" id="{FEB28258-C0F5-4748-8411-55B7EDA57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27</xdr:row>
      <xdr:rowOff>0</xdr:rowOff>
    </xdr:from>
    <xdr:ext cx="219075" cy="788843"/>
    <xdr:pic>
      <xdr:nvPicPr>
        <xdr:cNvPr id="7414" name="Picture 1" descr="clip_image001.png">
          <a:extLst>
            <a:ext uri="{FF2B5EF4-FFF2-40B4-BE49-F238E27FC236}">
              <a16:creationId xmlns:a16="http://schemas.microsoft.com/office/drawing/2014/main" id="{9A218981-42EE-E845-80CD-D77F77EB4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28</xdr:row>
      <xdr:rowOff>0</xdr:rowOff>
    </xdr:from>
    <xdr:ext cx="219075" cy="788843"/>
    <xdr:pic>
      <xdr:nvPicPr>
        <xdr:cNvPr id="7415" name="Picture 1" descr="clip_image001.png">
          <a:extLst>
            <a:ext uri="{FF2B5EF4-FFF2-40B4-BE49-F238E27FC236}">
              <a16:creationId xmlns:a16="http://schemas.microsoft.com/office/drawing/2014/main" id="{AFE031C0-CACF-1541-9AEE-FAECA8B90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28</xdr:row>
      <xdr:rowOff>0</xdr:rowOff>
    </xdr:from>
    <xdr:ext cx="219075" cy="788843"/>
    <xdr:pic>
      <xdr:nvPicPr>
        <xdr:cNvPr id="7416" name="Picture 1" descr="clip_image001.png">
          <a:extLst>
            <a:ext uri="{FF2B5EF4-FFF2-40B4-BE49-F238E27FC236}">
              <a16:creationId xmlns:a16="http://schemas.microsoft.com/office/drawing/2014/main" id="{45B7FDEA-D802-7C44-8E1D-2D47EF9BF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29</xdr:row>
      <xdr:rowOff>0</xdr:rowOff>
    </xdr:from>
    <xdr:ext cx="219075" cy="788843"/>
    <xdr:pic>
      <xdr:nvPicPr>
        <xdr:cNvPr id="7417" name="Picture 1" descr="clip_image001.png">
          <a:extLst>
            <a:ext uri="{FF2B5EF4-FFF2-40B4-BE49-F238E27FC236}">
              <a16:creationId xmlns:a16="http://schemas.microsoft.com/office/drawing/2014/main" id="{BDB01F3A-0C73-4547-88F1-216C30BC3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29</xdr:row>
      <xdr:rowOff>0</xdr:rowOff>
    </xdr:from>
    <xdr:ext cx="219075" cy="788843"/>
    <xdr:pic>
      <xdr:nvPicPr>
        <xdr:cNvPr id="7418" name="Picture 1" descr="clip_image001.png">
          <a:extLst>
            <a:ext uri="{FF2B5EF4-FFF2-40B4-BE49-F238E27FC236}">
              <a16:creationId xmlns:a16="http://schemas.microsoft.com/office/drawing/2014/main" id="{F42915E5-D196-5A46-BF6E-61A049B4D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30</xdr:row>
      <xdr:rowOff>0</xdr:rowOff>
    </xdr:from>
    <xdr:ext cx="219075" cy="788843"/>
    <xdr:pic>
      <xdr:nvPicPr>
        <xdr:cNvPr id="7419" name="Picture 1" descr="clip_image001.png">
          <a:extLst>
            <a:ext uri="{FF2B5EF4-FFF2-40B4-BE49-F238E27FC236}">
              <a16:creationId xmlns:a16="http://schemas.microsoft.com/office/drawing/2014/main" id="{77CC0D00-2C0E-1643-A100-D61A3C405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30</xdr:row>
      <xdr:rowOff>0</xdr:rowOff>
    </xdr:from>
    <xdr:ext cx="219075" cy="788843"/>
    <xdr:pic>
      <xdr:nvPicPr>
        <xdr:cNvPr id="7420" name="Picture 1" descr="clip_image001.png">
          <a:extLst>
            <a:ext uri="{FF2B5EF4-FFF2-40B4-BE49-F238E27FC236}">
              <a16:creationId xmlns:a16="http://schemas.microsoft.com/office/drawing/2014/main" id="{5A190871-502E-E94C-966E-E23F95A8E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31</xdr:row>
      <xdr:rowOff>0</xdr:rowOff>
    </xdr:from>
    <xdr:ext cx="219075" cy="788843"/>
    <xdr:pic>
      <xdr:nvPicPr>
        <xdr:cNvPr id="7421" name="Picture 1" descr="clip_image001.png">
          <a:extLst>
            <a:ext uri="{FF2B5EF4-FFF2-40B4-BE49-F238E27FC236}">
              <a16:creationId xmlns:a16="http://schemas.microsoft.com/office/drawing/2014/main" id="{37B55031-FCF0-7A43-ABEA-B349B89DA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31</xdr:row>
      <xdr:rowOff>0</xdr:rowOff>
    </xdr:from>
    <xdr:ext cx="219075" cy="788843"/>
    <xdr:pic>
      <xdr:nvPicPr>
        <xdr:cNvPr id="7422" name="Picture 1" descr="clip_image001.png">
          <a:extLst>
            <a:ext uri="{FF2B5EF4-FFF2-40B4-BE49-F238E27FC236}">
              <a16:creationId xmlns:a16="http://schemas.microsoft.com/office/drawing/2014/main" id="{E82864EE-6EC1-8549-BAAD-E707E6701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32</xdr:row>
      <xdr:rowOff>0</xdr:rowOff>
    </xdr:from>
    <xdr:ext cx="219075" cy="788843"/>
    <xdr:pic>
      <xdr:nvPicPr>
        <xdr:cNvPr id="7423" name="Picture 1" descr="clip_image001.png">
          <a:extLst>
            <a:ext uri="{FF2B5EF4-FFF2-40B4-BE49-F238E27FC236}">
              <a16:creationId xmlns:a16="http://schemas.microsoft.com/office/drawing/2014/main" id="{6B539CBB-C8D4-094F-9BE1-EE5BD10BC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32</xdr:row>
      <xdr:rowOff>0</xdr:rowOff>
    </xdr:from>
    <xdr:ext cx="219075" cy="788843"/>
    <xdr:pic>
      <xdr:nvPicPr>
        <xdr:cNvPr id="7424" name="Picture 1" descr="clip_image001.png">
          <a:extLst>
            <a:ext uri="{FF2B5EF4-FFF2-40B4-BE49-F238E27FC236}">
              <a16:creationId xmlns:a16="http://schemas.microsoft.com/office/drawing/2014/main" id="{3213390C-EBF8-3C4C-8F7E-5FC8D737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33</xdr:row>
      <xdr:rowOff>0</xdr:rowOff>
    </xdr:from>
    <xdr:ext cx="219075" cy="788843"/>
    <xdr:pic>
      <xdr:nvPicPr>
        <xdr:cNvPr id="7425" name="Picture 1" descr="clip_image001.png">
          <a:extLst>
            <a:ext uri="{FF2B5EF4-FFF2-40B4-BE49-F238E27FC236}">
              <a16:creationId xmlns:a16="http://schemas.microsoft.com/office/drawing/2014/main" id="{A3AB523D-A26B-5A44-A086-10270B3A1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33</xdr:row>
      <xdr:rowOff>0</xdr:rowOff>
    </xdr:from>
    <xdr:ext cx="219075" cy="788843"/>
    <xdr:pic>
      <xdr:nvPicPr>
        <xdr:cNvPr id="7426" name="Picture 1" descr="clip_image001.png">
          <a:extLst>
            <a:ext uri="{FF2B5EF4-FFF2-40B4-BE49-F238E27FC236}">
              <a16:creationId xmlns:a16="http://schemas.microsoft.com/office/drawing/2014/main" id="{06EDFBD5-8385-C34B-B22F-EED23C372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34</xdr:row>
      <xdr:rowOff>0</xdr:rowOff>
    </xdr:from>
    <xdr:ext cx="219075" cy="788843"/>
    <xdr:pic>
      <xdr:nvPicPr>
        <xdr:cNvPr id="7427" name="Picture 1" descr="clip_image001.png">
          <a:extLst>
            <a:ext uri="{FF2B5EF4-FFF2-40B4-BE49-F238E27FC236}">
              <a16:creationId xmlns:a16="http://schemas.microsoft.com/office/drawing/2014/main" id="{A3771134-6F75-D944-B322-816E30791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34</xdr:row>
      <xdr:rowOff>0</xdr:rowOff>
    </xdr:from>
    <xdr:ext cx="219075" cy="788843"/>
    <xdr:pic>
      <xdr:nvPicPr>
        <xdr:cNvPr id="7428" name="Picture 1" descr="clip_image001.png">
          <a:extLst>
            <a:ext uri="{FF2B5EF4-FFF2-40B4-BE49-F238E27FC236}">
              <a16:creationId xmlns:a16="http://schemas.microsoft.com/office/drawing/2014/main" id="{AE9FE7AB-81A0-9640-8C93-9D72999AE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35</xdr:row>
      <xdr:rowOff>0</xdr:rowOff>
    </xdr:from>
    <xdr:ext cx="219075" cy="788843"/>
    <xdr:pic>
      <xdr:nvPicPr>
        <xdr:cNvPr id="7429" name="Picture 1" descr="clip_image001.png">
          <a:extLst>
            <a:ext uri="{FF2B5EF4-FFF2-40B4-BE49-F238E27FC236}">
              <a16:creationId xmlns:a16="http://schemas.microsoft.com/office/drawing/2014/main" id="{27CE6D2F-BD6B-D149-9169-334D2F341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35</xdr:row>
      <xdr:rowOff>0</xdr:rowOff>
    </xdr:from>
    <xdr:ext cx="219075" cy="788843"/>
    <xdr:pic>
      <xdr:nvPicPr>
        <xdr:cNvPr id="7430" name="Picture 1" descr="clip_image001.png">
          <a:extLst>
            <a:ext uri="{FF2B5EF4-FFF2-40B4-BE49-F238E27FC236}">
              <a16:creationId xmlns:a16="http://schemas.microsoft.com/office/drawing/2014/main" id="{781B1336-42F5-2846-A3BD-1BE98EE1B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36</xdr:row>
      <xdr:rowOff>0</xdr:rowOff>
    </xdr:from>
    <xdr:ext cx="219075" cy="788843"/>
    <xdr:pic>
      <xdr:nvPicPr>
        <xdr:cNvPr id="7431" name="Picture 1" descr="clip_image001.png">
          <a:extLst>
            <a:ext uri="{FF2B5EF4-FFF2-40B4-BE49-F238E27FC236}">
              <a16:creationId xmlns:a16="http://schemas.microsoft.com/office/drawing/2014/main" id="{14A7010C-CD97-3F42-A121-C4EDA9862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36</xdr:row>
      <xdr:rowOff>0</xdr:rowOff>
    </xdr:from>
    <xdr:ext cx="219075" cy="788843"/>
    <xdr:pic>
      <xdr:nvPicPr>
        <xdr:cNvPr id="7432" name="Picture 1" descr="clip_image001.png">
          <a:extLst>
            <a:ext uri="{FF2B5EF4-FFF2-40B4-BE49-F238E27FC236}">
              <a16:creationId xmlns:a16="http://schemas.microsoft.com/office/drawing/2014/main" id="{3AA949F7-56F3-0B4D-BFFA-F728F2F23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37</xdr:row>
      <xdr:rowOff>0</xdr:rowOff>
    </xdr:from>
    <xdr:ext cx="219075" cy="788843"/>
    <xdr:pic>
      <xdr:nvPicPr>
        <xdr:cNvPr id="7433" name="Picture 1" descr="clip_image001.png">
          <a:extLst>
            <a:ext uri="{FF2B5EF4-FFF2-40B4-BE49-F238E27FC236}">
              <a16:creationId xmlns:a16="http://schemas.microsoft.com/office/drawing/2014/main" id="{BBF3C8EA-4FEB-1044-9929-206439D4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37</xdr:row>
      <xdr:rowOff>0</xdr:rowOff>
    </xdr:from>
    <xdr:ext cx="219075" cy="788843"/>
    <xdr:pic>
      <xdr:nvPicPr>
        <xdr:cNvPr id="7434" name="Picture 1" descr="clip_image001.png">
          <a:extLst>
            <a:ext uri="{FF2B5EF4-FFF2-40B4-BE49-F238E27FC236}">
              <a16:creationId xmlns:a16="http://schemas.microsoft.com/office/drawing/2014/main" id="{EF69A572-85E4-D44C-BC23-057B1B9E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38</xdr:row>
      <xdr:rowOff>0</xdr:rowOff>
    </xdr:from>
    <xdr:ext cx="219075" cy="788843"/>
    <xdr:pic>
      <xdr:nvPicPr>
        <xdr:cNvPr id="7435" name="Picture 1" descr="clip_image001.png">
          <a:extLst>
            <a:ext uri="{FF2B5EF4-FFF2-40B4-BE49-F238E27FC236}">
              <a16:creationId xmlns:a16="http://schemas.microsoft.com/office/drawing/2014/main" id="{36204FF7-DA9E-A149-B7B1-70AA6EC8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38</xdr:row>
      <xdr:rowOff>0</xdr:rowOff>
    </xdr:from>
    <xdr:ext cx="219075" cy="788843"/>
    <xdr:pic>
      <xdr:nvPicPr>
        <xdr:cNvPr id="7436" name="Picture 1" descr="clip_image001.png">
          <a:extLst>
            <a:ext uri="{FF2B5EF4-FFF2-40B4-BE49-F238E27FC236}">
              <a16:creationId xmlns:a16="http://schemas.microsoft.com/office/drawing/2014/main" id="{3F23BC1E-DD08-9B42-8BEB-0EAE733F5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39</xdr:row>
      <xdr:rowOff>0</xdr:rowOff>
    </xdr:from>
    <xdr:ext cx="219075" cy="788843"/>
    <xdr:pic>
      <xdr:nvPicPr>
        <xdr:cNvPr id="7437" name="Picture 1" descr="clip_image001.png">
          <a:extLst>
            <a:ext uri="{FF2B5EF4-FFF2-40B4-BE49-F238E27FC236}">
              <a16:creationId xmlns:a16="http://schemas.microsoft.com/office/drawing/2014/main" id="{8AD5F7C4-EE06-7440-9039-7C16B59F2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39</xdr:row>
      <xdr:rowOff>0</xdr:rowOff>
    </xdr:from>
    <xdr:ext cx="219075" cy="788843"/>
    <xdr:pic>
      <xdr:nvPicPr>
        <xdr:cNvPr id="7438" name="Picture 1" descr="clip_image001.png">
          <a:extLst>
            <a:ext uri="{FF2B5EF4-FFF2-40B4-BE49-F238E27FC236}">
              <a16:creationId xmlns:a16="http://schemas.microsoft.com/office/drawing/2014/main" id="{A0C73372-7AC4-E340-A9FF-A04165F52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40</xdr:row>
      <xdr:rowOff>0</xdr:rowOff>
    </xdr:from>
    <xdr:ext cx="219075" cy="788843"/>
    <xdr:pic>
      <xdr:nvPicPr>
        <xdr:cNvPr id="7439" name="Picture 1" descr="clip_image001.png">
          <a:extLst>
            <a:ext uri="{FF2B5EF4-FFF2-40B4-BE49-F238E27FC236}">
              <a16:creationId xmlns:a16="http://schemas.microsoft.com/office/drawing/2014/main" id="{658457B9-8779-F142-A6B9-0DDADA9B1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40</xdr:row>
      <xdr:rowOff>0</xdr:rowOff>
    </xdr:from>
    <xdr:ext cx="219075" cy="788843"/>
    <xdr:pic>
      <xdr:nvPicPr>
        <xdr:cNvPr id="7440" name="Picture 1" descr="clip_image001.png">
          <a:extLst>
            <a:ext uri="{FF2B5EF4-FFF2-40B4-BE49-F238E27FC236}">
              <a16:creationId xmlns:a16="http://schemas.microsoft.com/office/drawing/2014/main" id="{6B62F51F-21E6-1D46-B54F-1A3EFF78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41</xdr:row>
      <xdr:rowOff>0</xdr:rowOff>
    </xdr:from>
    <xdr:ext cx="219075" cy="788843"/>
    <xdr:pic>
      <xdr:nvPicPr>
        <xdr:cNvPr id="7441" name="Picture 1" descr="clip_image001.png">
          <a:extLst>
            <a:ext uri="{FF2B5EF4-FFF2-40B4-BE49-F238E27FC236}">
              <a16:creationId xmlns:a16="http://schemas.microsoft.com/office/drawing/2014/main" id="{057C5A6D-BC2A-AA46-AE17-0F4F0A74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41</xdr:row>
      <xdr:rowOff>0</xdr:rowOff>
    </xdr:from>
    <xdr:ext cx="219075" cy="788843"/>
    <xdr:pic>
      <xdr:nvPicPr>
        <xdr:cNvPr id="7442" name="Picture 1" descr="clip_image001.png">
          <a:extLst>
            <a:ext uri="{FF2B5EF4-FFF2-40B4-BE49-F238E27FC236}">
              <a16:creationId xmlns:a16="http://schemas.microsoft.com/office/drawing/2014/main" id="{25BCAF54-2667-0041-8C33-8BEB701A9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42</xdr:row>
      <xdr:rowOff>0</xdr:rowOff>
    </xdr:from>
    <xdr:ext cx="219075" cy="788843"/>
    <xdr:pic>
      <xdr:nvPicPr>
        <xdr:cNvPr id="7443" name="Picture 1" descr="clip_image001.png">
          <a:extLst>
            <a:ext uri="{FF2B5EF4-FFF2-40B4-BE49-F238E27FC236}">
              <a16:creationId xmlns:a16="http://schemas.microsoft.com/office/drawing/2014/main" id="{E951F0E2-8DF3-9D4A-BC3F-13800E2AA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42</xdr:row>
      <xdr:rowOff>0</xdr:rowOff>
    </xdr:from>
    <xdr:ext cx="219075" cy="788843"/>
    <xdr:pic>
      <xdr:nvPicPr>
        <xdr:cNvPr id="7444" name="Picture 1" descr="clip_image001.png">
          <a:extLst>
            <a:ext uri="{FF2B5EF4-FFF2-40B4-BE49-F238E27FC236}">
              <a16:creationId xmlns:a16="http://schemas.microsoft.com/office/drawing/2014/main" id="{764DD2D0-D386-BC4C-A4E6-FEAD427E6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43</xdr:row>
      <xdr:rowOff>0</xdr:rowOff>
    </xdr:from>
    <xdr:ext cx="219075" cy="788843"/>
    <xdr:pic>
      <xdr:nvPicPr>
        <xdr:cNvPr id="7445" name="Picture 1" descr="clip_image001.png">
          <a:extLst>
            <a:ext uri="{FF2B5EF4-FFF2-40B4-BE49-F238E27FC236}">
              <a16:creationId xmlns:a16="http://schemas.microsoft.com/office/drawing/2014/main" id="{A4C4E927-5BB4-BF4F-9FEE-E73F4853C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43</xdr:row>
      <xdr:rowOff>0</xdr:rowOff>
    </xdr:from>
    <xdr:ext cx="219075" cy="788843"/>
    <xdr:pic>
      <xdr:nvPicPr>
        <xdr:cNvPr id="7446" name="Picture 1" descr="clip_image001.png">
          <a:extLst>
            <a:ext uri="{FF2B5EF4-FFF2-40B4-BE49-F238E27FC236}">
              <a16:creationId xmlns:a16="http://schemas.microsoft.com/office/drawing/2014/main" id="{CE3FEBFD-232D-3E45-B02D-E47E957F2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44</xdr:row>
      <xdr:rowOff>0</xdr:rowOff>
    </xdr:from>
    <xdr:ext cx="219075" cy="788843"/>
    <xdr:pic>
      <xdr:nvPicPr>
        <xdr:cNvPr id="7447" name="Picture 1" descr="clip_image001.png">
          <a:extLst>
            <a:ext uri="{FF2B5EF4-FFF2-40B4-BE49-F238E27FC236}">
              <a16:creationId xmlns:a16="http://schemas.microsoft.com/office/drawing/2014/main" id="{0CC3E67B-7BF2-244F-8C4A-EB3E401A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44</xdr:row>
      <xdr:rowOff>0</xdr:rowOff>
    </xdr:from>
    <xdr:ext cx="219075" cy="788843"/>
    <xdr:pic>
      <xdr:nvPicPr>
        <xdr:cNvPr id="7448" name="Picture 1" descr="clip_image001.png">
          <a:extLst>
            <a:ext uri="{FF2B5EF4-FFF2-40B4-BE49-F238E27FC236}">
              <a16:creationId xmlns:a16="http://schemas.microsoft.com/office/drawing/2014/main" id="{08E2A2F5-22A3-FA44-A0CE-009C37FD3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45</xdr:row>
      <xdr:rowOff>0</xdr:rowOff>
    </xdr:from>
    <xdr:ext cx="219075" cy="788843"/>
    <xdr:pic>
      <xdr:nvPicPr>
        <xdr:cNvPr id="7449" name="Picture 1" descr="clip_image001.png">
          <a:extLst>
            <a:ext uri="{FF2B5EF4-FFF2-40B4-BE49-F238E27FC236}">
              <a16:creationId xmlns:a16="http://schemas.microsoft.com/office/drawing/2014/main" id="{24C7AE47-D012-284E-93E6-7E413DF07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45</xdr:row>
      <xdr:rowOff>0</xdr:rowOff>
    </xdr:from>
    <xdr:ext cx="219075" cy="788843"/>
    <xdr:pic>
      <xdr:nvPicPr>
        <xdr:cNvPr id="7450" name="Picture 1" descr="clip_image001.png">
          <a:extLst>
            <a:ext uri="{FF2B5EF4-FFF2-40B4-BE49-F238E27FC236}">
              <a16:creationId xmlns:a16="http://schemas.microsoft.com/office/drawing/2014/main" id="{127EB042-ADD8-AA41-B8E7-A146E5349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46</xdr:row>
      <xdr:rowOff>0</xdr:rowOff>
    </xdr:from>
    <xdr:ext cx="219075" cy="788843"/>
    <xdr:pic>
      <xdr:nvPicPr>
        <xdr:cNvPr id="7451" name="Picture 1" descr="clip_image001.png">
          <a:extLst>
            <a:ext uri="{FF2B5EF4-FFF2-40B4-BE49-F238E27FC236}">
              <a16:creationId xmlns:a16="http://schemas.microsoft.com/office/drawing/2014/main" id="{71E1FA42-A506-D642-825B-9AEFEA701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46</xdr:row>
      <xdr:rowOff>0</xdr:rowOff>
    </xdr:from>
    <xdr:ext cx="219075" cy="788843"/>
    <xdr:pic>
      <xdr:nvPicPr>
        <xdr:cNvPr id="7452" name="Picture 1" descr="clip_image001.png">
          <a:extLst>
            <a:ext uri="{FF2B5EF4-FFF2-40B4-BE49-F238E27FC236}">
              <a16:creationId xmlns:a16="http://schemas.microsoft.com/office/drawing/2014/main" id="{AA205E80-C9E1-234F-9C80-26E28E83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47</xdr:row>
      <xdr:rowOff>0</xdr:rowOff>
    </xdr:from>
    <xdr:ext cx="219075" cy="788843"/>
    <xdr:pic>
      <xdr:nvPicPr>
        <xdr:cNvPr id="7453" name="Picture 1" descr="clip_image001.png">
          <a:extLst>
            <a:ext uri="{FF2B5EF4-FFF2-40B4-BE49-F238E27FC236}">
              <a16:creationId xmlns:a16="http://schemas.microsoft.com/office/drawing/2014/main" id="{E2F543FF-19EE-E247-8F6A-D1BEF915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47</xdr:row>
      <xdr:rowOff>0</xdr:rowOff>
    </xdr:from>
    <xdr:ext cx="219075" cy="788843"/>
    <xdr:pic>
      <xdr:nvPicPr>
        <xdr:cNvPr id="7454" name="Picture 1" descr="clip_image001.png">
          <a:extLst>
            <a:ext uri="{FF2B5EF4-FFF2-40B4-BE49-F238E27FC236}">
              <a16:creationId xmlns:a16="http://schemas.microsoft.com/office/drawing/2014/main" id="{AF5DC158-AF0E-4846-9583-2F8B1DD2A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48</xdr:row>
      <xdr:rowOff>0</xdr:rowOff>
    </xdr:from>
    <xdr:ext cx="219075" cy="788843"/>
    <xdr:pic>
      <xdr:nvPicPr>
        <xdr:cNvPr id="7455" name="Picture 1" descr="clip_image001.png">
          <a:extLst>
            <a:ext uri="{FF2B5EF4-FFF2-40B4-BE49-F238E27FC236}">
              <a16:creationId xmlns:a16="http://schemas.microsoft.com/office/drawing/2014/main" id="{92A00C17-1E36-4A40-81AA-5BFEED318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48</xdr:row>
      <xdr:rowOff>0</xdr:rowOff>
    </xdr:from>
    <xdr:ext cx="219075" cy="788843"/>
    <xdr:pic>
      <xdr:nvPicPr>
        <xdr:cNvPr id="7456" name="Picture 1" descr="clip_image001.png">
          <a:extLst>
            <a:ext uri="{FF2B5EF4-FFF2-40B4-BE49-F238E27FC236}">
              <a16:creationId xmlns:a16="http://schemas.microsoft.com/office/drawing/2014/main" id="{CF4C92DB-8B03-984F-92BF-CCE9420E0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49</xdr:row>
      <xdr:rowOff>0</xdr:rowOff>
    </xdr:from>
    <xdr:ext cx="219075" cy="788843"/>
    <xdr:pic>
      <xdr:nvPicPr>
        <xdr:cNvPr id="7457" name="Picture 1" descr="clip_image001.png">
          <a:extLst>
            <a:ext uri="{FF2B5EF4-FFF2-40B4-BE49-F238E27FC236}">
              <a16:creationId xmlns:a16="http://schemas.microsoft.com/office/drawing/2014/main" id="{A5119B0D-5D5B-D244-974D-45D81E646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49</xdr:row>
      <xdr:rowOff>0</xdr:rowOff>
    </xdr:from>
    <xdr:ext cx="219075" cy="788843"/>
    <xdr:pic>
      <xdr:nvPicPr>
        <xdr:cNvPr id="7458" name="Picture 1" descr="clip_image001.png">
          <a:extLst>
            <a:ext uri="{FF2B5EF4-FFF2-40B4-BE49-F238E27FC236}">
              <a16:creationId xmlns:a16="http://schemas.microsoft.com/office/drawing/2014/main" id="{5D107354-C815-624E-8EF5-9B3289637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50</xdr:row>
      <xdr:rowOff>0</xdr:rowOff>
    </xdr:from>
    <xdr:ext cx="219075" cy="788843"/>
    <xdr:pic>
      <xdr:nvPicPr>
        <xdr:cNvPr id="7459" name="Picture 1" descr="clip_image001.png">
          <a:extLst>
            <a:ext uri="{FF2B5EF4-FFF2-40B4-BE49-F238E27FC236}">
              <a16:creationId xmlns:a16="http://schemas.microsoft.com/office/drawing/2014/main" id="{C635C0A3-0E41-644E-B0BB-558A67B0E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50</xdr:row>
      <xdr:rowOff>0</xdr:rowOff>
    </xdr:from>
    <xdr:ext cx="219075" cy="788843"/>
    <xdr:pic>
      <xdr:nvPicPr>
        <xdr:cNvPr id="7460" name="Picture 1" descr="clip_image001.png">
          <a:extLst>
            <a:ext uri="{FF2B5EF4-FFF2-40B4-BE49-F238E27FC236}">
              <a16:creationId xmlns:a16="http://schemas.microsoft.com/office/drawing/2014/main" id="{FE0A2ECB-B67E-344E-AD37-485E3327B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51</xdr:row>
      <xdr:rowOff>0</xdr:rowOff>
    </xdr:from>
    <xdr:ext cx="219075" cy="788843"/>
    <xdr:pic>
      <xdr:nvPicPr>
        <xdr:cNvPr id="7461" name="Picture 1" descr="clip_image001.png">
          <a:extLst>
            <a:ext uri="{FF2B5EF4-FFF2-40B4-BE49-F238E27FC236}">
              <a16:creationId xmlns:a16="http://schemas.microsoft.com/office/drawing/2014/main" id="{78FF2EA7-906B-8B43-B38E-C13ED071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51</xdr:row>
      <xdr:rowOff>0</xdr:rowOff>
    </xdr:from>
    <xdr:ext cx="219075" cy="788843"/>
    <xdr:pic>
      <xdr:nvPicPr>
        <xdr:cNvPr id="7462" name="Picture 1" descr="clip_image001.png">
          <a:extLst>
            <a:ext uri="{FF2B5EF4-FFF2-40B4-BE49-F238E27FC236}">
              <a16:creationId xmlns:a16="http://schemas.microsoft.com/office/drawing/2014/main" id="{C90E76E7-A617-CD4F-9BCE-B19582F97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52</xdr:row>
      <xdr:rowOff>0</xdr:rowOff>
    </xdr:from>
    <xdr:ext cx="219075" cy="788843"/>
    <xdr:pic>
      <xdr:nvPicPr>
        <xdr:cNvPr id="7463" name="Picture 1" descr="clip_image001.png">
          <a:extLst>
            <a:ext uri="{FF2B5EF4-FFF2-40B4-BE49-F238E27FC236}">
              <a16:creationId xmlns:a16="http://schemas.microsoft.com/office/drawing/2014/main" id="{9372398E-B463-1C40-B3A0-92FB35ED2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52</xdr:row>
      <xdr:rowOff>0</xdr:rowOff>
    </xdr:from>
    <xdr:ext cx="219075" cy="788843"/>
    <xdr:pic>
      <xdr:nvPicPr>
        <xdr:cNvPr id="7464" name="Picture 1" descr="clip_image001.png">
          <a:extLst>
            <a:ext uri="{FF2B5EF4-FFF2-40B4-BE49-F238E27FC236}">
              <a16:creationId xmlns:a16="http://schemas.microsoft.com/office/drawing/2014/main" id="{03844CC3-B502-EB4F-930A-077B384CB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53</xdr:row>
      <xdr:rowOff>0</xdr:rowOff>
    </xdr:from>
    <xdr:ext cx="219075" cy="788843"/>
    <xdr:pic>
      <xdr:nvPicPr>
        <xdr:cNvPr id="7465" name="Picture 1" descr="clip_image001.png">
          <a:extLst>
            <a:ext uri="{FF2B5EF4-FFF2-40B4-BE49-F238E27FC236}">
              <a16:creationId xmlns:a16="http://schemas.microsoft.com/office/drawing/2014/main" id="{CE0FCD71-FBFA-2746-9182-FAF34E933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53</xdr:row>
      <xdr:rowOff>0</xdr:rowOff>
    </xdr:from>
    <xdr:ext cx="219075" cy="788843"/>
    <xdr:pic>
      <xdr:nvPicPr>
        <xdr:cNvPr id="7466" name="Picture 1" descr="clip_image001.png">
          <a:extLst>
            <a:ext uri="{FF2B5EF4-FFF2-40B4-BE49-F238E27FC236}">
              <a16:creationId xmlns:a16="http://schemas.microsoft.com/office/drawing/2014/main" id="{7B4658CD-6B62-C542-A08D-2CB9BB0FF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54</xdr:row>
      <xdr:rowOff>0</xdr:rowOff>
    </xdr:from>
    <xdr:ext cx="219075" cy="788843"/>
    <xdr:pic>
      <xdr:nvPicPr>
        <xdr:cNvPr id="7467" name="Picture 1" descr="clip_image001.png">
          <a:extLst>
            <a:ext uri="{FF2B5EF4-FFF2-40B4-BE49-F238E27FC236}">
              <a16:creationId xmlns:a16="http://schemas.microsoft.com/office/drawing/2014/main" id="{95BA8AA9-445E-B743-86FC-E98F4FDA7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54</xdr:row>
      <xdr:rowOff>0</xdr:rowOff>
    </xdr:from>
    <xdr:ext cx="219075" cy="788843"/>
    <xdr:pic>
      <xdr:nvPicPr>
        <xdr:cNvPr id="7468" name="Picture 1" descr="clip_image001.png">
          <a:extLst>
            <a:ext uri="{FF2B5EF4-FFF2-40B4-BE49-F238E27FC236}">
              <a16:creationId xmlns:a16="http://schemas.microsoft.com/office/drawing/2014/main" id="{3595F4F1-AEB7-C346-BB4F-F9A6EECAB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55</xdr:row>
      <xdr:rowOff>0</xdr:rowOff>
    </xdr:from>
    <xdr:ext cx="219075" cy="788843"/>
    <xdr:pic>
      <xdr:nvPicPr>
        <xdr:cNvPr id="7469" name="Picture 1" descr="clip_image001.png">
          <a:extLst>
            <a:ext uri="{FF2B5EF4-FFF2-40B4-BE49-F238E27FC236}">
              <a16:creationId xmlns:a16="http://schemas.microsoft.com/office/drawing/2014/main" id="{85736E3B-FB6C-E14B-BA69-73576E68D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55</xdr:row>
      <xdr:rowOff>0</xdr:rowOff>
    </xdr:from>
    <xdr:ext cx="219075" cy="788843"/>
    <xdr:pic>
      <xdr:nvPicPr>
        <xdr:cNvPr id="7470" name="Picture 1" descr="clip_image001.png">
          <a:extLst>
            <a:ext uri="{FF2B5EF4-FFF2-40B4-BE49-F238E27FC236}">
              <a16:creationId xmlns:a16="http://schemas.microsoft.com/office/drawing/2014/main" id="{B530725B-44C4-C64A-9552-96CE3FE36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56</xdr:row>
      <xdr:rowOff>0</xdr:rowOff>
    </xdr:from>
    <xdr:ext cx="219075" cy="788843"/>
    <xdr:pic>
      <xdr:nvPicPr>
        <xdr:cNvPr id="7471" name="Picture 1" descr="clip_image001.png">
          <a:extLst>
            <a:ext uri="{FF2B5EF4-FFF2-40B4-BE49-F238E27FC236}">
              <a16:creationId xmlns:a16="http://schemas.microsoft.com/office/drawing/2014/main" id="{270117FD-3204-A440-8AD8-E82D57A50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56</xdr:row>
      <xdr:rowOff>0</xdr:rowOff>
    </xdr:from>
    <xdr:ext cx="219075" cy="788843"/>
    <xdr:pic>
      <xdr:nvPicPr>
        <xdr:cNvPr id="7472" name="Picture 1" descr="clip_image001.png">
          <a:extLst>
            <a:ext uri="{FF2B5EF4-FFF2-40B4-BE49-F238E27FC236}">
              <a16:creationId xmlns:a16="http://schemas.microsoft.com/office/drawing/2014/main" id="{BFD84D8D-39A4-904D-8D68-57D64D07C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57</xdr:row>
      <xdr:rowOff>0</xdr:rowOff>
    </xdr:from>
    <xdr:ext cx="219075" cy="788843"/>
    <xdr:pic>
      <xdr:nvPicPr>
        <xdr:cNvPr id="7473" name="Picture 1" descr="clip_image001.png">
          <a:extLst>
            <a:ext uri="{FF2B5EF4-FFF2-40B4-BE49-F238E27FC236}">
              <a16:creationId xmlns:a16="http://schemas.microsoft.com/office/drawing/2014/main" id="{5A906AEE-1AFE-0244-8584-D7794391D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57</xdr:row>
      <xdr:rowOff>0</xdr:rowOff>
    </xdr:from>
    <xdr:ext cx="219075" cy="788843"/>
    <xdr:pic>
      <xdr:nvPicPr>
        <xdr:cNvPr id="7474" name="Picture 1" descr="clip_image001.png">
          <a:extLst>
            <a:ext uri="{FF2B5EF4-FFF2-40B4-BE49-F238E27FC236}">
              <a16:creationId xmlns:a16="http://schemas.microsoft.com/office/drawing/2014/main" id="{39217417-9C84-4F40-9FD8-E6545711D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58</xdr:row>
      <xdr:rowOff>0</xdr:rowOff>
    </xdr:from>
    <xdr:ext cx="219075" cy="788843"/>
    <xdr:pic>
      <xdr:nvPicPr>
        <xdr:cNvPr id="7475" name="Picture 1" descr="clip_image001.png">
          <a:extLst>
            <a:ext uri="{FF2B5EF4-FFF2-40B4-BE49-F238E27FC236}">
              <a16:creationId xmlns:a16="http://schemas.microsoft.com/office/drawing/2014/main" id="{409A3EF1-D23B-B64B-80D9-7FC1E034A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58</xdr:row>
      <xdr:rowOff>0</xdr:rowOff>
    </xdr:from>
    <xdr:ext cx="219075" cy="788843"/>
    <xdr:pic>
      <xdr:nvPicPr>
        <xdr:cNvPr id="7476" name="Picture 1" descr="clip_image001.png">
          <a:extLst>
            <a:ext uri="{FF2B5EF4-FFF2-40B4-BE49-F238E27FC236}">
              <a16:creationId xmlns:a16="http://schemas.microsoft.com/office/drawing/2014/main" id="{8700AC55-4AEB-E64C-A73C-68B672F6B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59</xdr:row>
      <xdr:rowOff>0</xdr:rowOff>
    </xdr:from>
    <xdr:ext cx="219075" cy="788843"/>
    <xdr:pic>
      <xdr:nvPicPr>
        <xdr:cNvPr id="7477" name="Picture 1" descr="clip_image001.png">
          <a:extLst>
            <a:ext uri="{FF2B5EF4-FFF2-40B4-BE49-F238E27FC236}">
              <a16:creationId xmlns:a16="http://schemas.microsoft.com/office/drawing/2014/main" id="{FB9C500C-EA40-204E-AB6F-C5470D42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59</xdr:row>
      <xdr:rowOff>0</xdr:rowOff>
    </xdr:from>
    <xdr:ext cx="219075" cy="788843"/>
    <xdr:pic>
      <xdr:nvPicPr>
        <xdr:cNvPr id="7478" name="Picture 1" descr="clip_image001.png">
          <a:extLst>
            <a:ext uri="{FF2B5EF4-FFF2-40B4-BE49-F238E27FC236}">
              <a16:creationId xmlns:a16="http://schemas.microsoft.com/office/drawing/2014/main" id="{73D03496-7C68-4B49-A389-1F242A254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60</xdr:row>
      <xdr:rowOff>0</xdr:rowOff>
    </xdr:from>
    <xdr:ext cx="219075" cy="788843"/>
    <xdr:pic>
      <xdr:nvPicPr>
        <xdr:cNvPr id="7479" name="Picture 1" descr="clip_image001.png">
          <a:extLst>
            <a:ext uri="{FF2B5EF4-FFF2-40B4-BE49-F238E27FC236}">
              <a16:creationId xmlns:a16="http://schemas.microsoft.com/office/drawing/2014/main" id="{3F7C2C6E-5DBA-8C45-9EEC-370373603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60</xdr:row>
      <xdr:rowOff>0</xdr:rowOff>
    </xdr:from>
    <xdr:ext cx="219075" cy="788843"/>
    <xdr:pic>
      <xdr:nvPicPr>
        <xdr:cNvPr id="7480" name="Picture 1" descr="clip_image001.png">
          <a:extLst>
            <a:ext uri="{FF2B5EF4-FFF2-40B4-BE49-F238E27FC236}">
              <a16:creationId xmlns:a16="http://schemas.microsoft.com/office/drawing/2014/main" id="{492626AA-C665-704C-8FCF-8EE1DEF8F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61</xdr:row>
      <xdr:rowOff>0</xdr:rowOff>
    </xdr:from>
    <xdr:ext cx="219075" cy="788843"/>
    <xdr:pic>
      <xdr:nvPicPr>
        <xdr:cNvPr id="7481" name="Picture 1" descr="clip_image001.png">
          <a:extLst>
            <a:ext uri="{FF2B5EF4-FFF2-40B4-BE49-F238E27FC236}">
              <a16:creationId xmlns:a16="http://schemas.microsoft.com/office/drawing/2014/main" id="{56130B31-1720-9042-AE6B-5FF94E8BD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61</xdr:row>
      <xdr:rowOff>0</xdr:rowOff>
    </xdr:from>
    <xdr:ext cx="219075" cy="788843"/>
    <xdr:pic>
      <xdr:nvPicPr>
        <xdr:cNvPr id="7482" name="Picture 1" descr="clip_image001.png">
          <a:extLst>
            <a:ext uri="{FF2B5EF4-FFF2-40B4-BE49-F238E27FC236}">
              <a16:creationId xmlns:a16="http://schemas.microsoft.com/office/drawing/2014/main" id="{A2F5E35C-9DA1-2D4B-ACAE-CD30588A8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62</xdr:row>
      <xdr:rowOff>0</xdr:rowOff>
    </xdr:from>
    <xdr:ext cx="219075" cy="788843"/>
    <xdr:pic>
      <xdr:nvPicPr>
        <xdr:cNvPr id="7483" name="Picture 1" descr="clip_image001.png">
          <a:extLst>
            <a:ext uri="{FF2B5EF4-FFF2-40B4-BE49-F238E27FC236}">
              <a16:creationId xmlns:a16="http://schemas.microsoft.com/office/drawing/2014/main" id="{E56D5B02-4BCD-B947-9787-60144B162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62</xdr:row>
      <xdr:rowOff>0</xdr:rowOff>
    </xdr:from>
    <xdr:ext cx="219075" cy="788843"/>
    <xdr:pic>
      <xdr:nvPicPr>
        <xdr:cNvPr id="7484" name="Picture 1" descr="clip_image001.png">
          <a:extLst>
            <a:ext uri="{FF2B5EF4-FFF2-40B4-BE49-F238E27FC236}">
              <a16:creationId xmlns:a16="http://schemas.microsoft.com/office/drawing/2014/main" id="{D0FD4005-CB7A-FB44-8DE7-A8FAB7420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63</xdr:row>
      <xdr:rowOff>0</xdr:rowOff>
    </xdr:from>
    <xdr:ext cx="219075" cy="788843"/>
    <xdr:pic>
      <xdr:nvPicPr>
        <xdr:cNvPr id="7485" name="Picture 1" descr="clip_image001.png">
          <a:extLst>
            <a:ext uri="{FF2B5EF4-FFF2-40B4-BE49-F238E27FC236}">
              <a16:creationId xmlns:a16="http://schemas.microsoft.com/office/drawing/2014/main" id="{5C6DE522-2983-4549-B577-A732546EE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63</xdr:row>
      <xdr:rowOff>0</xdr:rowOff>
    </xdr:from>
    <xdr:ext cx="219075" cy="788843"/>
    <xdr:pic>
      <xdr:nvPicPr>
        <xdr:cNvPr id="7486" name="Picture 1" descr="clip_image001.png">
          <a:extLst>
            <a:ext uri="{FF2B5EF4-FFF2-40B4-BE49-F238E27FC236}">
              <a16:creationId xmlns:a16="http://schemas.microsoft.com/office/drawing/2014/main" id="{8FDED327-BB38-6644-9AC8-39EB401E7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64</xdr:row>
      <xdr:rowOff>0</xdr:rowOff>
    </xdr:from>
    <xdr:ext cx="219075" cy="788843"/>
    <xdr:pic>
      <xdr:nvPicPr>
        <xdr:cNvPr id="7487" name="Picture 1" descr="clip_image001.png">
          <a:extLst>
            <a:ext uri="{FF2B5EF4-FFF2-40B4-BE49-F238E27FC236}">
              <a16:creationId xmlns:a16="http://schemas.microsoft.com/office/drawing/2014/main" id="{0C3C4B34-5FA7-C44F-B95D-79DFC9A12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64</xdr:row>
      <xdr:rowOff>0</xdr:rowOff>
    </xdr:from>
    <xdr:ext cx="219075" cy="788843"/>
    <xdr:pic>
      <xdr:nvPicPr>
        <xdr:cNvPr id="7488" name="Picture 1" descr="clip_image001.png">
          <a:extLst>
            <a:ext uri="{FF2B5EF4-FFF2-40B4-BE49-F238E27FC236}">
              <a16:creationId xmlns:a16="http://schemas.microsoft.com/office/drawing/2014/main" id="{180E85B9-FCBF-5E42-B8A0-6C99254F9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65</xdr:row>
      <xdr:rowOff>0</xdr:rowOff>
    </xdr:from>
    <xdr:ext cx="219075" cy="788843"/>
    <xdr:pic>
      <xdr:nvPicPr>
        <xdr:cNvPr id="7489" name="Picture 1" descr="clip_image001.png">
          <a:extLst>
            <a:ext uri="{FF2B5EF4-FFF2-40B4-BE49-F238E27FC236}">
              <a16:creationId xmlns:a16="http://schemas.microsoft.com/office/drawing/2014/main" id="{D321E5F2-877C-1144-B101-5A33C09AE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65</xdr:row>
      <xdr:rowOff>0</xdr:rowOff>
    </xdr:from>
    <xdr:ext cx="219075" cy="788843"/>
    <xdr:pic>
      <xdr:nvPicPr>
        <xdr:cNvPr id="7490" name="Picture 1" descr="clip_image001.png">
          <a:extLst>
            <a:ext uri="{FF2B5EF4-FFF2-40B4-BE49-F238E27FC236}">
              <a16:creationId xmlns:a16="http://schemas.microsoft.com/office/drawing/2014/main" id="{00A6E2B8-DA5B-874E-AF12-38F3B1D57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66</xdr:row>
      <xdr:rowOff>0</xdr:rowOff>
    </xdr:from>
    <xdr:ext cx="219075" cy="788843"/>
    <xdr:pic>
      <xdr:nvPicPr>
        <xdr:cNvPr id="7491" name="Picture 1" descr="clip_image001.png">
          <a:extLst>
            <a:ext uri="{FF2B5EF4-FFF2-40B4-BE49-F238E27FC236}">
              <a16:creationId xmlns:a16="http://schemas.microsoft.com/office/drawing/2014/main" id="{B9414FA0-24FA-864C-828C-192F1C781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66</xdr:row>
      <xdr:rowOff>0</xdr:rowOff>
    </xdr:from>
    <xdr:ext cx="219075" cy="788843"/>
    <xdr:pic>
      <xdr:nvPicPr>
        <xdr:cNvPr id="7492" name="Picture 1" descr="clip_image001.png">
          <a:extLst>
            <a:ext uri="{FF2B5EF4-FFF2-40B4-BE49-F238E27FC236}">
              <a16:creationId xmlns:a16="http://schemas.microsoft.com/office/drawing/2014/main" id="{AE80C538-3EF1-924D-81FD-924E26710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67</xdr:row>
      <xdr:rowOff>0</xdr:rowOff>
    </xdr:from>
    <xdr:ext cx="219075" cy="788843"/>
    <xdr:pic>
      <xdr:nvPicPr>
        <xdr:cNvPr id="7493" name="Picture 1" descr="clip_image001.png">
          <a:extLst>
            <a:ext uri="{FF2B5EF4-FFF2-40B4-BE49-F238E27FC236}">
              <a16:creationId xmlns:a16="http://schemas.microsoft.com/office/drawing/2014/main" id="{1492C811-C394-2045-988A-C0ECDE4A4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67</xdr:row>
      <xdr:rowOff>0</xdr:rowOff>
    </xdr:from>
    <xdr:ext cx="219075" cy="788843"/>
    <xdr:pic>
      <xdr:nvPicPr>
        <xdr:cNvPr id="7494" name="Picture 1" descr="clip_image001.png">
          <a:extLst>
            <a:ext uri="{FF2B5EF4-FFF2-40B4-BE49-F238E27FC236}">
              <a16:creationId xmlns:a16="http://schemas.microsoft.com/office/drawing/2014/main" id="{88EC2BAF-A039-F14B-8A81-FC5509A8A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68</xdr:row>
      <xdr:rowOff>0</xdr:rowOff>
    </xdr:from>
    <xdr:ext cx="219075" cy="788843"/>
    <xdr:pic>
      <xdr:nvPicPr>
        <xdr:cNvPr id="7495" name="Picture 1" descr="clip_image001.png">
          <a:extLst>
            <a:ext uri="{FF2B5EF4-FFF2-40B4-BE49-F238E27FC236}">
              <a16:creationId xmlns:a16="http://schemas.microsoft.com/office/drawing/2014/main" id="{38CD7EFA-2822-9B4F-891B-2116E2666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68</xdr:row>
      <xdr:rowOff>0</xdr:rowOff>
    </xdr:from>
    <xdr:ext cx="219075" cy="788843"/>
    <xdr:pic>
      <xdr:nvPicPr>
        <xdr:cNvPr id="7496" name="Picture 1" descr="clip_image001.png">
          <a:extLst>
            <a:ext uri="{FF2B5EF4-FFF2-40B4-BE49-F238E27FC236}">
              <a16:creationId xmlns:a16="http://schemas.microsoft.com/office/drawing/2014/main" id="{E227B2BD-1041-C847-9F34-4BFDD04D5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69</xdr:row>
      <xdr:rowOff>0</xdr:rowOff>
    </xdr:from>
    <xdr:ext cx="219075" cy="788843"/>
    <xdr:pic>
      <xdr:nvPicPr>
        <xdr:cNvPr id="7497" name="Picture 1" descr="clip_image001.png">
          <a:extLst>
            <a:ext uri="{FF2B5EF4-FFF2-40B4-BE49-F238E27FC236}">
              <a16:creationId xmlns:a16="http://schemas.microsoft.com/office/drawing/2014/main" id="{E0747F07-493C-DD47-9EEB-02ED58267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69</xdr:row>
      <xdr:rowOff>0</xdr:rowOff>
    </xdr:from>
    <xdr:ext cx="219075" cy="788843"/>
    <xdr:pic>
      <xdr:nvPicPr>
        <xdr:cNvPr id="7498" name="Picture 1" descr="clip_image001.png">
          <a:extLst>
            <a:ext uri="{FF2B5EF4-FFF2-40B4-BE49-F238E27FC236}">
              <a16:creationId xmlns:a16="http://schemas.microsoft.com/office/drawing/2014/main" id="{288EB53B-B739-1F40-8261-5DEA79587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70</xdr:row>
      <xdr:rowOff>0</xdr:rowOff>
    </xdr:from>
    <xdr:ext cx="219075" cy="788843"/>
    <xdr:pic>
      <xdr:nvPicPr>
        <xdr:cNvPr id="7499" name="Picture 1" descr="clip_image001.png">
          <a:extLst>
            <a:ext uri="{FF2B5EF4-FFF2-40B4-BE49-F238E27FC236}">
              <a16:creationId xmlns:a16="http://schemas.microsoft.com/office/drawing/2014/main" id="{E97A9337-AD36-D245-A46E-74E00C0BD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70</xdr:row>
      <xdr:rowOff>0</xdr:rowOff>
    </xdr:from>
    <xdr:ext cx="219075" cy="788843"/>
    <xdr:pic>
      <xdr:nvPicPr>
        <xdr:cNvPr id="7500" name="Picture 1" descr="clip_image001.png">
          <a:extLst>
            <a:ext uri="{FF2B5EF4-FFF2-40B4-BE49-F238E27FC236}">
              <a16:creationId xmlns:a16="http://schemas.microsoft.com/office/drawing/2014/main" id="{9EDA6D69-4E6A-D440-B8D1-5288F6379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71</xdr:row>
      <xdr:rowOff>0</xdr:rowOff>
    </xdr:from>
    <xdr:ext cx="219075" cy="788843"/>
    <xdr:pic>
      <xdr:nvPicPr>
        <xdr:cNvPr id="7501" name="Picture 1" descr="clip_image001.png">
          <a:extLst>
            <a:ext uri="{FF2B5EF4-FFF2-40B4-BE49-F238E27FC236}">
              <a16:creationId xmlns:a16="http://schemas.microsoft.com/office/drawing/2014/main" id="{A963EDFD-C13F-1341-AA9C-D332BCBBE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71</xdr:row>
      <xdr:rowOff>0</xdr:rowOff>
    </xdr:from>
    <xdr:ext cx="219075" cy="788843"/>
    <xdr:pic>
      <xdr:nvPicPr>
        <xdr:cNvPr id="7502" name="Picture 1" descr="clip_image001.png">
          <a:extLst>
            <a:ext uri="{FF2B5EF4-FFF2-40B4-BE49-F238E27FC236}">
              <a16:creationId xmlns:a16="http://schemas.microsoft.com/office/drawing/2014/main" id="{520AFF61-047C-874C-8634-B4D60A95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72</xdr:row>
      <xdr:rowOff>0</xdr:rowOff>
    </xdr:from>
    <xdr:ext cx="219075" cy="788843"/>
    <xdr:pic>
      <xdr:nvPicPr>
        <xdr:cNvPr id="7503" name="Picture 1" descr="clip_image001.png">
          <a:extLst>
            <a:ext uri="{FF2B5EF4-FFF2-40B4-BE49-F238E27FC236}">
              <a16:creationId xmlns:a16="http://schemas.microsoft.com/office/drawing/2014/main" id="{EB9A4772-3DA6-B044-9D10-44ED9F809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72</xdr:row>
      <xdr:rowOff>0</xdr:rowOff>
    </xdr:from>
    <xdr:ext cx="219075" cy="788843"/>
    <xdr:pic>
      <xdr:nvPicPr>
        <xdr:cNvPr id="7504" name="Picture 1" descr="clip_image001.png">
          <a:extLst>
            <a:ext uri="{FF2B5EF4-FFF2-40B4-BE49-F238E27FC236}">
              <a16:creationId xmlns:a16="http://schemas.microsoft.com/office/drawing/2014/main" id="{95DB2ACD-5929-3840-A14B-51D7DBCF3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73</xdr:row>
      <xdr:rowOff>0</xdr:rowOff>
    </xdr:from>
    <xdr:ext cx="219075" cy="788843"/>
    <xdr:pic>
      <xdr:nvPicPr>
        <xdr:cNvPr id="7505" name="Picture 1" descr="clip_image001.png">
          <a:extLst>
            <a:ext uri="{FF2B5EF4-FFF2-40B4-BE49-F238E27FC236}">
              <a16:creationId xmlns:a16="http://schemas.microsoft.com/office/drawing/2014/main" id="{0FB2499B-B65C-8946-B7D7-5A2CC11CF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73</xdr:row>
      <xdr:rowOff>0</xdr:rowOff>
    </xdr:from>
    <xdr:ext cx="219075" cy="788843"/>
    <xdr:pic>
      <xdr:nvPicPr>
        <xdr:cNvPr id="7506" name="Picture 1" descr="clip_image001.png">
          <a:extLst>
            <a:ext uri="{FF2B5EF4-FFF2-40B4-BE49-F238E27FC236}">
              <a16:creationId xmlns:a16="http://schemas.microsoft.com/office/drawing/2014/main" id="{B51F3F26-9155-1342-871E-55E9B4385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74</xdr:row>
      <xdr:rowOff>0</xdr:rowOff>
    </xdr:from>
    <xdr:ext cx="219075" cy="788843"/>
    <xdr:pic>
      <xdr:nvPicPr>
        <xdr:cNvPr id="7507" name="Picture 1" descr="clip_image001.png">
          <a:extLst>
            <a:ext uri="{FF2B5EF4-FFF2-40B4-BE49-F238E27FC236}">
              <a16:creationId xmlns:a16="http://schemas.microsoft.com/office/drawing/2014/main" id="{693A9EE6-6051-5B4C-8270-EE0313692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74</xdr:row>
      <xdr:rowOff>0</xdr:rowOff>
    </xdr:from>
    <xdr:ext cx="219075" cy="788843"/>
    <xdr:pic>
      <xdr:nvPicPr>
        <xdr:cNvPr id="7508" name="Picture 1" descr="clip_image001.png">
          <a:extLst>
            <a:ext uri="{FF2B5EF4-FFF2-40B4-BE49-F238E27FC236}">
              <a16:creationId xmlns:a16="http://schemas.microsoft.com/office/drawing/2014/main" id="{CEABA8D9-BE51-9E4E-84FD-83FAD7151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75</xdr:row>
      <xdr:rowOff>0</xdr:rowOff>
    </xdr:from>
    <xdr:ext cx="219075" cy="788843"/>
    <xdr:pic>
      <xdr:nvPicPr>
        <xdr:cNvPr id="7509" name="Picture 1" descr="clip_image001.png">
          <a:extLst>
            <a:ext uri="{FF2B5EF4-FFF2-40B4-BE49-F238E27FC236}">
              <a16:creationId xmlns:a16="http://schemas.microsoft.com/office/drawing/2014/main" id="{66EA7CCD-FBE9-B245-9D7B-D620470E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75</xdr:row>
      <xdr:rowOff>0</xdr:rowOff>
    </xdr:from>
    <xdr:ext cx="219075" cy="788843"/>
    <xdr:pic>
      <xdr:nvPicPr>
        <xdr:cNvPr id="7510" name="Picture 1" descr="clip_image001.png">
          <a:extLst>
            <a:ext uri="{FF2B5EF4-FFF2-40B4-BE49-F238E27FC236}">
              <a16:creationId xmlns:a16="http://schemas.microsoft.com/office/drawing/2014/main" id="{C4B87544-D97D-6D4D-BBA6-31CA3212E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76</xdr:row>
      <xdr:rowOff>0</xdr:rowOff>
    </xdr:from>
    <xdr:ext cx="219075" cy="788843"/>
    <xdr:pic>
      <xdr:nvPicPr>
        <xdr:cNvPr id="7511" name="Picture 1" descr="clip_image001.png">
          <a:extLst>
            <a:ext uri="{FF2B5EF4-FFF2-40B4-BE49-F238E27FC236}">
              <a16:creationId xmlns:a16="http://schemas.microsoft.com/office/drawing/2014/main" id="{B83EFF8C-2D12-F246-917F-5EEDAF84D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76</xdr:row>
      <xdr:rowOff>0</xdr:rowOff>
    </xdr:from>
    <xdr:ext cx="219075" cy="788843"/>
    <xdr:pic>
      <xdr:nvPicPr>
        <xdr:cNvPr id="7512" name="Picture 1" descr="clip_image001.png">
          <a:extLst>
            <a:ext uri="{FF2B5EF4-FFF2-40B4-BE49-F238E27FC236}">
              <a16:creationId xmlns:a16="http://schemas.microsoft.com/office/drawing/2014/main" id="{2EA9D0B2-FBCC-3841-B499-C23D3EC56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77</xdr:row>
      <xdr:rowOff>0</xdr:rowOff>
    </xdr:from>
    <xdr:ext cx="219075" cy="788843"/>
    <xdr:pic>
      <xdr:nvPicPr>
        <xdr:cNvPr id="7513" name="Picture 1" descr="clip_image001.png">
          <a:extLst>
            <a:ext uri="{FF2B5EF4-FFF2-40B4-BE49-F238E27FC236}">
              <a16:creationId xmlns:a16="http://schemas.microsoft.com/office/drawing/2014/main" id="{1CE6B568-FC76-CE47-98CB-745A4E61A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77</xdr:row>
      <xdr:rowOff>0</xdr:rowOff>
    </xdr:from>
    <xdr:ext cx="219075" cy="788843"/>
    <xdr:pic>
      <xdr:nvPicPr>
        <xdr:cNvPr id="7514" name="Picture 1" descr="clip_image001.png">
          <a:extLst>
            <a:ext uri="{FF2B5EF4-FFF2-40B4-BE49-F238E27FC236}">
              <a16:creationId xmlns:a16="http://schemas.microsoft.com/office/drawing/2014/main" id="{3BA1514B-2A4E-4548-A537-AC84DCB0E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78</xdr:row>
      <xdr:rowOff>0</xdr:rowOff>
    </xdr:from>
    <xdr:ext cx="219075" cy="788843"/>
    <xdr:pic>
      <xdr:nvPicPr>
        <xdr:cNvPr id="7515" name="Picture 1" descr="clip_image001.png">
          <a:extLst>
            <a:ext uri="{FF2B5EF4-FFF2-40B4-BE49-F238E27FC236}">
              <a16:creationId xmlns:a16="http://schemas.microsoft.com/office/drawing/2014/main" id="{DED4A4F6-A0A8-1940-BEDB-72AEE481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78</xdr:row>
      <xdr:rowOff>0</xdr:rowOff>
    </xdr:from>
    <xdr:ext cx="219075" cy="788843"/>
    <xdr:pic>
      <xdr:nvPicPr>
        <xdr:cNvPr id="7516" name="Picture 1" descr="clip_image001.png">
          <a:extLst>
            <a:ext uri="{FF2B5EF4-FFF2-40B4-BE49-F238E27FC236}">
              <a16:creationId xmlns:a16="http://schemas.microsoft.com/office/drawing/2014/main" id="{6FD822FA-6AD6-A34E-ADAF-C04E1530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79</xdr:row>
      <xdr:rowOff>0</xdr:rowOff>
    </xdr:from>
    <xdr:ext cx="219075" cy="788843"/>
    <xdr:pic>
      <xdr:nvPicPr>
        <xdr:cNvPr id="7517" name="Picture 1" descr="clip_image001.png">
          <a:extLst>
            <a:ext uri="{FF2B5EF4-FFF2-40B4-BE49-F238E27FC236}">
              <a16:creationId xmlns:a16="http://schemas.microsoft.com/office/drawing/2014/main" id="{95FD5AC9-CFC5-EB4E-AADA-62BCE6BE4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79</xdr:row>
      <xdr:rowOff>0</xdr:rowOff>
    </xdr:from>
    <xdr:ext cx="219075" cy="788843"/>
    <xdr:pic>
      <xdr:nvPicPr>
        <xdr:cNvPr id="7518" name="Picture 1" descr="clip_image001.png">
          <a:extLst>
            <a:ext uri="{FF2B5EF4-FFF2-40B4-BE49-F238E27FC236}">
              <a16:creationId xmlns:a16="http://schemas.microsoft.com/office/drawing/2014/main" id="{E2580A34-627B-F847-9CBF-0BDDA950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80</xdr:row>
      <xdr:rowOff>0</xdr:rowOff>
    </xdr:from>
    <xdr:ext cx="219075" cy="788843"/>
    <xdr:pic>
      <xdr:nvPicPr>
        <xdr:cNvPr id="7519" name="Picture 1" descr="clip_image001.png">
          <a:extLst>
            <a:ext uri="{FF2B5EF4-FFF2-40B4-BE49-F238E27FC236}">
              <a16:creationId xmlns:a16="http://schemas.microsoft.com/office/drawing/2014/main" id="{EC8DBAA4-E337-9A41-805A-29FC5FC3B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80</xdr:row>
      <xdr:rowOff>0</xdr:rowOff>
    </xdr:from>
    <xdr:ext cx="219075" cy="788843"/>
    <xdr:pic>
      <xdr:nvPicPr>
        <xdr:cNvPr id="7520" name="Picture 1" descr="clip_image001.png">
          <a:extLst>
            <a:ext uri="{FF2B5EF4-FFF2-40B4-BE49-F238E27FC236}">
              <a16:creationId xmlns:a16="http://schemas.microsoft.com/office/drawing/2014/main" id="{C003FD6C-F7BC-C44E-BC7D-0157A1FC5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81</xdr:row>
      <xdr:rowOff>0</xdr:rowOff>
    </xdr:from>
    <xdr:ext cx="219075" cy="788843"/>
    <xdr:pic>
      <xdr:nvPicPr>
        <xdr:cNvPr id="7521" name="Picture 1" descr="clip_image001.png">
          <a:extLst>
            <a:ext uri="{FF2B5EF4-FFF2-40B4-BE49-F238E27FC236}">
              <a16:creationId xmlns:a16="http://schemas.microsoft.com/office/drawing/2014/main" id="{E3F49BC7-BAEA-A247-B893-C5FB4BA1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81</xdr:row>
      <xdr:rowOff>0</xdr:rowOff>
    </xdr:from>
    <xdr:ext cx="219075" cy="788843"/>
    <xdr:pic>
      <xdr:nvPicPr>
        <xdr:cNvPr id="7522" name="Picture 1" descr="clip_image001.png">
          <a:extLst>
            <a:ext uri="{FF2B5EF4-FFF2-40B4-BE49-F238E27FC236}">
              <a16:creationId xmlns:a16="http://schemas.microsoft.com/office/drawing/2014/main" id="{EAE68461-2524-D24A-90A2-0E1B77D8D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82</xdr:row>
      <xdr:rowOff>0</xdr:rowOff>
    </xdr:from>
    <xdr:ext cx="219075" cy="788843"/>
    <xdr:pic>
      <xdr:nvPicPr>
        <xdr:cNvPr id="7523" name="Picture 1" descr="clip_image001.png">
          <a:extLst>
            <a:ext uri="{FF2B5EF4-FFF2-40B4-BE49-F238E27FC236}">
              <a16:creationId xmlns:a16="http://schemas.microsoft.com/office/drawing/2014/main" id="{77E6BAE4-83B9-754F-9BFF-0C7824A5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82</xdr:row>
      <xdr:rowOff>0</xdr:rowOff>
    </xdr:from>
    <xdr:ext cx="219075" cy="788843"/>
    <xdr:pic>
      <xdr:nvPicPr>
        <xdr:cNvPr id="7524" name="Picture 1" descr="clip_image001.png">
          <a:extLst>
            <a:ext uri="{FF2B5EF4-FFF2-40B4-BE49-F238E27FC236}">
              <a16:creationId xmlns:a16="http://schemas.microsoft.com/office/drawing/2014/main" id="{40CE8BFE-1CBD-254B-8B5C-C3235775E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83</xdr:row>
      <xdr:rowOff>0</xdr:rowOff>
    </xdr:from>
    <xdr:ext cx="219075" cy="788843"/>
    <xdr:pic>
      <xdr:nvPicPr>
        <xdr:cNvPr id="7525" name="Picture 1" descr="clip_image001.png">
          <a:extLst>
            <a:ext uri="{FF2B5EF4-FFF2-40B4-BE49-F238E27FC236}">
              <a16:creationId xmlns:a16="http://schemas.microsoft.com/office/drawing/2014/main" id="{038F7B41-5178-924F-9363-2338F7B3F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83</xdr:row>
      <xdr:rowOff>0</xdr:rowOff>
    </xdr:from>
    <xdr:ext cx="219075" cy="788843"/>
    <xdr:pic>
      <xdr:nvPicPr>
        <xdr:cNvPr id="7526" name="Picture 1" descr="clip_image001.png">
          <a:extLst>
            <a:ext uri="{FF2B5EF4-FFF2-40B4-BE49-F238E27FC236}">
              <a16:creationId xmlns:a16="http://schemas.microsoft.com/office/drawing/2014/main" id="{C371F880-B268-814B-8ED0-0BF933081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84</xdr:row>
      <xdr:rowOff>0</xdr:rowOff>
    </xdr:from>
    <xdr:ext cx="219075" cy="788843"/>
    <xdr:pic>
      <xdr:nvPicPr>
        <xdr:cNvPr id="7527" name="Picture 1" descr="clip_image001.png">
          <a:extLst>
            <a:ext uri="{FF2B5EF4-FFF2-40B4-BE49-F238E27FC236}">
              <a16:creationId xmlns:a16="http://schemas.microsoft.com/office/drawing/2014/main" id="{6279FF6E-FD3B-4E45-AAF2-04BACC50B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84</xdr:row>
      <xdr:rowOff>0</xdr:rowOff>
    </xdr:from>
    <xdr:ext cx="219075" cy="788843"/>
    <xdr:pic>
      <xdr:nvPicPr>
        <xdr:cNvPr id="7528" name="Picture 1" descr="clip_image001.png">
          <a:extLst>
            <a:ext uri="{FF2B5EF4-FFF2-40B4-BE49-F238E27FC236}">
              <a16:creationId xmlns:a16="http://schemas.microsoft.com/office/drawing/2014/main" id="{F6744D08-3746-AD4B-8895-74950D1A3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85</xdr:row>
      <xdr:rowOff>0</xdr:rowOff>
    </xdr:from>
    <xdr:ext cx="219075" cy="788843"/>
    <xdr:pic>
      <xdr:nvPicPr>
        <xdr:cNvPr id="7529" name="Picture 1" descr="clip_image001.png">
          <a:extLst>
            <a:ext uri="{FF2B5EF4-FFF2-40B4-BE49-F238E27FC236}">
              <a16:creationId xmlns:a16="http://schemas.microsoft.com/office/drawing/2014/main" id="{EE03A557-66E3-EC4A-8BF1-CCFD74CE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85</xdr:row>
      <xdr:rowOff>0</xdr:rowOff>
    </xdr:from>
    <xdr:ext cx="219075" cy="788843"/>
    <xdr:pic>
      <xdr:nvPicPr>
        <xdr:cNvPr id="7530" name="Picture 1" descr="clip_image001.png">
          <a:extLst>
            <a:ext uri="{FF2B5EF4-FFF2-40B4-BE49-F238E27FC236}">
              <a16:creationId xmlns:a16="http://schemas.microsoft.com/office/drawing/2014/main" id="{8E769CAD-6B34-C749-839F-39EA7D2E1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86</xdr:row>
      <xdr:rowOff>0</xdr:rowOff>
    </xdr:from>
    <xdr:ext cx="219075" cy="788843"/>
    <xdr:pic>
      <xdr:nvPicPr>
        <xdr:cNvPr id="7531" name="Picture 1" descr="clip_image001.png">
          <a:extLst>
            <a:ext uri="{FF2B5EF4-FFF2-40B4-BE49-F238E27FC236}">
              <a16:creationId xmlns:a16="http://schemas.microsoft.com/office/drawing/2014/main" id="{D9AF6A1B-D758-2D4D-AD3F-02EC9A056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86</xdr:row>
      <xdr:rowOff>0</xdr:rowOff>
    </xdr:from>
    <xdr:ext cx="219075" cy="788843"/>
    <xdr:pic>
      <xdr:nvPicPr>
        <xdr:cNvPr id="7532" name="Picture 1" descr="clip_image001.png">
          <a:extLst>
            <a:ext uri="{FF2B5EF4-FFF2-40B4-BE49-F238E27FC236}">
              <a16:creationId xmlns:a16="http://schemas.microsoft.com/office/drawing/2014/main" id="{C9879485-175A-4744-B282-55708F8F9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87</xdr:row>
      <xdr:rowOff>0</xdr:rowOff>
    </xdr:from>
    <xdr:ext cx="219075" cy="788843"/>
    <xdr:pic>
      <xdr:nvPicPr>
        <xdr:cNvPr id="7533" name="Picture 1" descr="clip_image001.png">
          <a:extLst>
            <a:ext uri="{FF2B5EF4-FFF2-40B4-BE49-F238E27FC236}">
              <a16:creationId xmlns:a16="http://schemas.microsoft.com/office/drawing/2014/main" id="{4AB6E767-23AC-794A-B0D8-A96419F34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87</xdr:row>
      <xdr:rowOff>0</xdr:rowOff>
    </xdr:from>
    <xdr:ext cx="219075" cy="788843"/>
    <xdr:pic>
      <xdr:nvPicPr>
        <xdr:cNvPr id="7534" name="Picture 1" descr="clip_image001.png">
          <a:extLst>
            <a:ext uri="{FF2B5EF4-FFF2-40B4-BE49-F238E27FC236}">
              <a16:creationId xmlns:a16="http://schemas.microsoft.com/office/drawing/2014/main" id="{6E274C21-85DB-5347-9780-3C03FDA86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88</xdr:row>
      <xdr:rowOff>0</xdr:rowOff>
    </xdr:from>
    <xdr:ext cx="219075" cy="788843"/>
    <xdr:pic>
      <xdr:nvPicPr>
        <xdr:cNvPr id="7535" name="Picture 1" descr="clip_image001.png">
          <a:extLst>
            <a:ext uri="{FF2B5EF4-FFF2-40B4-BE49-F238E27FC236}">
              <a16:creationId xmlns:a16="http://schemas.microsoft.com/office/drawing/2014/main" id="{34476F8C-CEEA-B04C-A5E3-6B6048609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88</xdr:row>
      <xdr:rowOff>0</xdr:rowOff>
    </xdr:from>
    <xdr:ext cx="219075" cy="788843"/>
    <xdr:pic>
      <xdr:nvPicPr>
        <xdr:cNvPr id="7536" name="Picture 1" descr="clip_image001.png">
          <a:extLst>
            <a:ext uri="{FF2B5EF4-FFF2-40B4-BE49-F238E27FC236}">
              <a16:creationId xmlns:a16="http://schemas.microsoft.com/office/drawing/2014/main" id="{1765386A-72DB-B14D-A37A-5A26093CD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89</xdr:row>
      <xdr:rowOff>0</xdr:rowOff>
    </xdr:from>
    <xdr:ext cx="219075" cy="788843"/>
    <xdr:pic>
      <xdr:nvPicPr>
        <xdr:cNvPr id="7537" name="Picture 1" descr="clip_image001.png">
          <a:extLst>
            <a:ext uri="{FF2B5EF4-FFF2-40B4-BE49-F238E27FC236}">
              <a16:creationId xmlns:a16="http://schemas.microsoft.com/office/drawing/2014/main" id="{79C96D85-E1ED-B949-BE74-461E2688D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89</xdr:row>
      <xdr:rowOff>0</xdr:rowOff>
    </xdr:from>
    <xdr:ext cx="219075" cy="788843"/>
    <xdr:pic>
      <xdr:nvPicPr>
        <xdr:cNvPr id="7538" name="Picture 1" descr="clip_image001.png">
          <a:extLst>
            <a:ext uri="{FF2B5EF4-FFF2-40B4-BE49-F238E27FC236}">
              <a16:creationId xmlns:a16="http://schemas.microsoft.com/office/drawing/2014/main" id="{AD9AE1B7-4752-8248-9868-E57B1377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90</xdr:row>
      <xdr:rowOff>0</xdr:rowOff>
    </xdr:from>
    <xdr:ext cx="219075" cy="788843"/>
    <xdr:pic>
      <xdr:nvPicPr>
        <xdr:cNvPr id="7539" name="Picture 1" descr="clip_image001.png">
          <a:extLst>
            <a:ext uri="{FF2B5EF4-FFF2-40B4-BE49-F238E27FC236}">
              <a16:creationId xmlns:a16="http://schemas.microsoft.com/office/drawing/2014/main" id="{111DEFDF-7C7F-9B4C-9C44-7F4331F3C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90</xdr:row>
      <xdr:rowOff>0</xdr:rowOff>
    </xdr:from>
    <xdr:ext cx="219075" cy="788843"/>
    <xdr:pic>
      <xdr:nvPicPr>
        <xdr:cNvPr id="7540" name="Picture 1" descr="clip_image001.png">
          <a:extLst>
            <a:ext uri="{FF2B5EF4-FFF2-40B4-BE49-F238E27FC236}">
              <a16:creationId xmlns:a16="http://schemas.microsoft.com/office/drawing/2014/main" id="{0D960E35-FE3F-0F46-A7B5-1E870018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91</xdr:row>
      <xdr:rowOff>0</xdr:rowOff>
    </xdr:from>
    <xdr:ext cx="219075" cy="788843"/>
    <xdr:pic>
      <xdr:nvPicPr>
        <xdr:cNvPr id="7541" name="Picture 1" descr="clip_image001.png">
          <a:extLst>
            <a:ext uri="{FF2B5EF4-FFF2-40B4-BE49-F238E27FC236}">
              <a16:creationId xmlns:a16="http://schemas.microsoft.com/office/drawing/2014/main" id="{B9C43451-2925-0E49-8A49-76D5FA076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91</xdr:row>
      <xdr:rowOff>0</xdr:rowOff>
    </xdr:from>
    <xdr:ext cx="219075" cy="788843"/>
    <xdr:pic>
      <xdr:nvPicPr>
        <xdr:cNvPr id="7542" name="Picture 1" descr="clip_image001.png">
          <a:extLst>
            <a:ext uri="{FF2B5EF4-FFF2-40B4-BE49-F238E27FC236}">
              <a16:creationId xmlns:a16="http://schemas.microsoft.com/office/drawing/2014/main" id="{61D113BB-9B14-B947-AC72-7A0747930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92</xdr:row>
      <xdr:rowOff>0</xdr:rowOff>
    </xdr:from>
    <xdr:ext cx="219075" cy="788843"/>
    <xdr:pic>
      <xdr:nvPicPr>
        <xdr:cNvPr id="7543" name="Picture 1" descr="clip_image001.png">
          <a:extLst>
            <a:ext uri="{FF2B5EF4-FFF2-40B4-BE49-F238E27FC236}">
              <a16:creationId xmlns:a16="http://schemas.microsoft.com/office/drawing/2014/main" id="{75FDA23D-0E9C-DE43-9575-137B022D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92</xdr:row>
      <xdr:rowOff>0</xdr:rowOff>
    </xdr:from>
    <xdr:ext cx="219075" cy="788843"/>
    <xdr:pic>
      <xdr:nvPicPr>
        <xdr:cNvPr id="7544" name="Picture 1" descr="clip_image001.png">
          <a:extLst>
            <a:ext uri="{FF2B5EF4-FFF2-40B4-BE49-F238E27FC236}">
              <a16:creationId xmlns:a16="http://schemas.microsoft.com/office/drawing/2014/main" id="{0B449D2E-94B3-0949-9496-BBAEE82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93</xdr:row>
      <xdr:rowOff>0</xdr:rowOff>
    </xdr:from>
    <xdr:ext cx="219075" cy="788843"/>
    <xdr:pic>
      <xdr:nvPicPr>
        <xdr:cNvPr id="7545" name="Picture 1" descr="clip_image001.png">
          <a:extLst>
            <a:ext uri="{FF2B5EF4-FFF2-40B4-BE49-F238E27FC236}">
              <a16:creationId xmlns:a16="http://schemas.microsoft.com/office/drawing/2014/main" id="{06D3C771-E4EF-4747-B40D-364905149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93</xdr:row>
      <xdr:rowOff>0</xdr:rowOff>
    </xdr:from>
    <xdr:ext cx="219075" cy="788843"/>
    <xdr:pic>
      <xdr:nvPicPr>
        <xdr:cNvPr id="7546" name="Picture 1" descr="clip_image001.png">
          <a:extLst>
            <a:ext uri="{FF2B5EF4-FFF2-40B4-BE49-F238E27FC236}">
              <a16:creationId xmlns:a16="http://schemas.microsoft.com/office/drawing/2014/main" id="{19B1857A-2547-F54E-9B41-D3C3E7585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94</xdr:row>
      <xdr:rowOff>0</xdr:rowOff>
    </xdr:from>
    <xdr:ext cx="219075" cy="788843"/>
    <xdr:pic>
      <xdr:nvPicPr>
        <xdr:cNvPr id="7547" name="Picture 1" descr="clip_image001.png">
          <a:extLst>
            <a:ext uri="{FF2B5EF4-FFF2-40B4-BE49-F238E27FC236}">
              <a16:creationId xmlns:a16="http://schemas.microsoft.com/office/drawing/2014/main" id="{48A1BDCF-D685-1C41-AB10-306605D19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94</xdr:row>
      <xdr:rowOff>0</xdr:rowOff>
    </xdr:from>
    <xdr:ext cx="219075" cy="788843"/>
    <xdr:pic>
      <xdr:nvPicPr>
        <xdr:cNvPr id="7548" name="Picture 1" descr="clip_image001.png">
          <a:extLst>
            <a:ext uri="{FF2B5EF4-FFF2-40B4-BE49-F238E27FC236}">
              <a16:creationId xmlns:a16="http://schemas.microsoft.com/office/drawing/2014/main" id="{211E38A1-107E-A14B-887E-A113EC71B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95</xdr:row>
      <xdr:rowOff>0</xdr:rowOff>
    </xdr:from>
    <xdr:ext cx="219075" cy="788843"/>
    <xdr:pic>
      <xdr:nvPicPr>
        <xdr:cNvPr id="7549" name="Picture 1" descr="clip_image001.png">
          <a:extLst>
            <a:ext uri="{FF2B5EF4-FFF2-40B4-BE49-F238E27FC236}">
              <a16:creationId xmlns:a16="http://schemas.microsoft.com/office/drawing/2014/main" id="{AC3733C8-3D3F-CB47-A2FD-EC7EF3FFE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95</xdr:row>
      <xdr:rowOff>0</xdr:rowOff>
    </xdr:from>
    <xdr:ext cx="219075" cy="788843"/>
    <xdr:pic>
      <xdr:nvPicPr>
        <xdr:cNvPr id="7550" name="Picture 1" descr="clip_image001.png">
          <a:extLst>
            <a:ext uri="{FF2B5EF4-FFF2-40B4-BE49-F238E27FC236}">
              <a16:creationId xmlns:a16="http://schemas.microsoft.com/office/drawing/2014/main" id="{C030E843-CCA1-4542-A207-B97477CC5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96</xdr:row>
      <xdr:rowOff>0</xdr:rowOff>
    </xdr:from>
    <xdr:ext cx="219075" cy="788843"/>
    <xdr:pic>
      <xdr:nvPicPr>
        <xdr:cNvPr id="7551" name="Picture 1" descr="clip_image001.png">
          <a:extLst>
            <a:ext uri="{FF2B5EF4-FFF2-40B4-BE49-F238E27FC236}">
              <a16:creationId xmlns:a16="http://schemas.microsoft.com/office/drawing/2014/main" id="{A899A4D2-BE13-EC4F-9CA3-4A58026F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96</xdr:row>
      <xdr:rowOff>0</xdr:rowOff>
    </xdr:from>
    <xdr:ext cx="219075" cy="788843"/>
    <xdr:pic>
      <xdr:nvPicPr>
        <xdr:cNvPr id="7552" name="Picture 1" descr="clip_image001.png">
          <a:extLst>
            <a:ext uri="{FF2B5EF4-FFF2-40B4-BE49-F238E27FC236}">
              <a16:creationId xmlns:a16="http://schemas.microsoft.com/office/drawing/2014/main" id="{CB65AB05-5726-9A42-8D6D-A26A6FCF0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97</xdr:row>
      <xdr:rowOff>0</xdr:rowOff>
    </xdr:from>
    <xdr:ext cx="219075" cy="788843"/>
    <xdr:pic>
      <xdr:nvPicPr>
        <xdr:cNvPr id="7553" name="Picture 1" descr="clip_image001.png">
          <a:extLst>
            <a:ext uri="{FF2B5EF4-FFF2-40B4-BE49-F238E27FC236}">
              <a16:creationId xmlns:a16="http://schemas.microsoft.com/office/drawing/2014/main" id="{7A18096E-3201-104C-82FF-DF97D4EE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97</xdr:row>
      <xdr:rowOff>0</xdr:rowOff>
    </xdr:from>
    <xdr:ext cx="219075" cy="788843"/>
    <xdr:pic>
      <xdr:nvPicPr>
        <xdr:cNvPr id="7554" name="Picture 1" descr="clip_image001.png">
          <a:extLst>
            <a:ext uri="{FF2B5EF4-FFF2-40B4-BE49-F238E27FC236}">
              <a16:creationId xmlns:a16="http://schemas.microsoft.com/office/drawing/2014/main" id="{20CB9F27-11C9-C643-A57E-5308673CF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98</xdr:row>
      <xdr:rowOff>0</xdr:rowOff>
    </xdr:from>
    <xdr:ext cx="219075" cy="788843"/>
    <xdr:pic>
      <xdr:nvPicPr>
        <xdr:cNvPr id="7555" name="Picture 1" descr="clip_image001.png">
          <a:extLst>
            <a:ext uri="{FF2B5EF4-FFF2-40B4-BE49-F238E27FC236}">
              <a16:creationId xmlns:a16="http://schemas.microsoft.com/office/drawing/2014/main" id="{E4ABA182-59EF-E241-B521-CB7AA6093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98</xdr:row>
      <xdr:rowOff>0</xdr:rowOff>
    </xdr:from>
    <xdr:ext cx="219075" cy="788843"/>
    <xdr:pic>
      <xdr:nvPicPr>
        <xdr:cNvPr id="7556" name="Picture 1" descr="clip_image001.png">
          <a:extLst>
            <a:ext uri="{FF2B5EF4-FFF2-40B4-BE49-F238E27FC236}">
              <a16:creationId xmlns:a16="http://schemas.microsoft.com/office/drawing/2014/main" id="{193A9FD7-EF95-784D-8FE6-FBAA919F7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99</xdr:row>
      <xdr:rowOff>0</xdr:rowOff>
    </xdr:from>
    <xdr:ext cx="219075" cy="788843"/>
    <xdr:pic>
      <xdr:nvPicPr>
        <xdr:cNvPr id="7557" name="Picture 1" descr="clip_image001.png">
          <a:extLst>
            <a:ext uri="{FF2B5EF4-FFF2-40B4-BE49-F238E27FC236}">
              <a16:creationId xmlns:a16="http://schemas.microsoft.com/office/drawing/2014/main" id="{E1428790-6951-B045-8D49-A01B48EA8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99</xdr:row>
      <xdr:rowOff>0</xdr:rowOff>
    </xdr:from>
    <xdr:ext cx="219075" cy="788843"/>
    <xdr:pic>
      <xdr:nvPicPr>
        <xdr:cNvPr id="7558" name="Picture 1" descr="clip_image001.png">
          <a:extLst>
            <a:ext uri="{FF2B5EF4-FFF2-40B4-BE49-F238E27FC236}">
              <a16:creationId xmlns:a16="http://schemas.microsoft.com/office/drawing/2014/main" id="{7BBEBE59-4061-5E43-A5E9-DBDF8B348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100</xdr:row>
      <xdr:rowOff>0</xdr:rowOff>
    </xdr:from>
    <xdr:ext cx="219075" cy="788843"/>
    <xdr:pic>
      <xdr:nvPicPr>
        <xdr:cNvPr id="7559" name="Picture 1" descr="clip_image001.png">
          <a:extLst>
            <a:ext uri="{FF2B5EF4-FFF2-40B4-BE49-F238E27FC236}">
              <a16:creationId xmlns:a16="http://schemas.microsoft.com/office/drawing/2014/main" id="{84152A40-5B13-4E4B-9A75-3DAEB76E7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100</xdr:row>
      <xdr:rowOff>0</xdr:rowOff>
    </xdr:from>
    <xdr:ext cx="219075" cy="788843"/>
    <xdr:pic>
      <xdr:nvPicPr>
        <xdr:cNvPr id="7560" name="Picture 1" descr="clip_image001.png">
          <a:extLst>
            <a:ext uri="{FF2B5EF4-FFF2-40B4-BE49-F238E27FC236}">
              <a16:creationId xmlns:a16="http://schemas.microsoft.com/office/drawing/2014/main" id="{4736AE9D-626B-3745-8531-E68F5EA3A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101</xdr:row>
      <xdr:rowOff>0</xdr:rowOff>
    </xdr:from>
    <xdr:ext cx="219075" cy="788843"/>
    <xdr:pic>
      <xdr:nvPicPr>
        <xdr:cNvPr id="7561" name="Picture 1" descr="clip_image001.png">
          <a:extLst>
            <a:ext uri="{FF2B5EF4-FFF2-40B4-BE49-F238E27FC236}">
              <a16:creationId xmlns:a16="http://schemas.microsoft.com/office/drawing/2014/main" id="{E44139F2-3097-A44E-95A5-202CF2A3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101</xdr:row>
      <xdr:rowOff>0</xdr:rowOff>
    </xdr:from>
    <xdr:ext cx="219075" cy="788843"/>
    <xdr:pic>
      <xdr:nvPicPr>
        <xdr:cNvPr id="7562" name="Picture 1" descr="clip_image001.png">
          <a:extLst>
            <a:ext uri="{FF2B5EF4-FFF2-40B4-BE49-F238E27FC236}">
              <a16:creationId xmlns:a16="http://schemas.microsoft.com/office/drawing/2014/main" id="{04E3F07C-99E3-EF4B-A18A-4D19D13FB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102</xdr:row>
      <xdr:rowOff>0</xdr:rowOff>
    </xdr:from>
    <xdr:ext cx="219075" cy="788843"/>
    <xdr:pic>
      <xdr:nvPicPr>
        <xdr:cNvPr id="7563" name="Picture 1" descr="clip_image001.png">
          <a:extLst>
            <a:ext uri="{FF2B5EF4-FFF2-40B4-BE49-F238E27FC236}">
              <a16:creationId xmlns:a16="http://schemas.microsoft.com/office/drawing/2014/main" id="{15C80C27-4AE4-FF4C-A63A-8E2DE41F6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102</xdr:row>
      <xdr:rowOff>0</xdr:rowOff>
    </xdr:from>
    <xdr:ext cx="219075" cy="788843"/>
    <xdr:pic>
      <xdr:nvPicPr>
        <xdr:cNvPr id="7564" name="Picture 1" descr="clip_image001.png">
          <a:extLst>
            <a:ext uri="{FF2B5EF4-FFF2-40B4-BE49-F238E27FC236}">
              <a16:creationId xmlns:a16="http://schemas.microsoft.com/office/drawing/2014/main" id="{95CBB941-5A85-7749-BA77-B704CFAA0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103</xdr:row>
      <xdr:rowOff>0</xdr:rowOff>
    </xdr:from>
    <xdr:ext cx="219075" cy="788843"/>
    <xdr:pic>
      <xdr:nvPicPr>
        <xdr:cNvPr id="7565" name="Picture 1" descr="clip_image001.png">
          <a:extLst>
            <a:ext uri="{FF2B5EF4-FFF2-40B4-BE49-F238E27FC236}">
              <a16:creationId xmlns:a16="http://schemas.microsoft.com/office/drawing/2014/main" id="{F7D494CD-173A-4645-9056-65C7DA489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103</xdr:row>
      <xdr:rowOff>0</xdr:rowOff>
    </xdr:from>
    <xdr:ext cx="219075" cy="788843"/>
    <xdr:pic>
      <xdr:nvPicPr>
        <xdr:cNvPr id="7566" name="Picture 1" descr="clip_image001.png">
          <a:extLst>
            <a:ext uri="{FF2B5EF4-FFF2-40B4-BE49-F238E27FC236}">
              <a16:creationId xmlns:a16="http://schemas.microsoft.com/office/drawing/2014/main" id="{65537C4D-6606-0044-AE84-F9CBB028B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104</xdr:row>
      <xdr:rowOff>0</xdr:rowOff>
    </xdr:from>
    <xdr:ext cx="219075" cy="788843"/>
    <xdr:pic>
      <xdr:nvPicPr>
        <xdr:cNvPr id="7567" name="Picture 1" descr="clip_image001.png">
          <a:extLst>
            <a:ext uri="{FF2B5EF4-FFF2-40B4-BE49-F238E27FC236}">
              <a16:creationId xmlns:a16="http://schemas.microsoft.com/office/drawing/2014/main" id="{522A8DCF-A826-D347-9221-9CE55EEA8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104</xdr:row>
      <xdr:rowOff>0</xdr:rowOff>
    </xdr:from>
    <xdr:ext cx="219075" cy="788843"/>
    <xdr:pic>
      <xdr:nvPicPr>
        <xdr:cNvPr id="7568" name="Picture 1" descr="clip_image001.png">
          <a:extLst>
            <a:ext uri="{FF2B5EF4-FFF2-40B4-BE49-F238E27FC236}">
              <a16:creationId xmlns:a16="http://schemas.microsoft.com/office/drawing/2014/main" id="{FB860E3B-6C7A-1F45-B324-CBA4CBC82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105</xdr:row>
      <xdr:rowOff>0</xdr:rowOff>
    </xdr:from>
    <xdr:ext cx="219075" cy="788843"/>
    <xdr:pic>
      <xdr:nvPicPr>
        <xdr:cNvPr id="7569" name="Picture 1" descr="clip_image001.png">
          <a:extLst>
            <a:ext uri="{FF2B5EF4-FFF2-40B4-BE49-F238E27FC236}">
              <a16:creationId xmlns:a16="http://schemas.microsoft.com/office/drawing/2014/main" id="{A9A0500B-9684-CE44-B90A-0322FCCB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105</xdr:row>
      <xdr:rowOff>0</xdr:rowOff>
    </xdr:from>
    <xdr:ext cx="219075" cy="788843"/>
    <xdr:pic>
      <xdr:nvPicPr>
        <xdr:cNvPr id="7570" name="Picture 1" descr="clip_image001.png">
          <a:extLst>
            <a:ext uri="{FF2B5EF4-FFF2-40B4-BE49-F238E27FC236}">
              <a16:creationId xmlns:a16="http://schemas.microsoft.com/office/drawing/2014/main" id="{A7668D8A-EFA8-5047-875D-C9A4E2ECB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106</xdr:row>
      <xdr:rowOff>0</xdr:rowOff>
    </xdr:from>
    <xdr:ext cx="219075" cy="788843"/>
    <xdr:pic>
      <xdr:nvPicPr>
        <xdr:cNvPr id="7571" name="Picture 1" descr="clip_image001.png">
          <a:extLst>
            <a:ext uri="{FF2B5EF4-FFF2-40B4-BE49-F238E27FC236}">
              <a16:creationId xmlns:a16="http://schemas.microsoft.com/office/drawing/2014/main" id="{0E947AAB-70D7-9242-8C3D-CC5D3E2EA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106</xdr:row>
      <xdr:rowOff>0</xdr:rowOff>
    </xdr:from>
    <xdr:ext cx="219075" cy="788843"/>
    <xdr:pic>
      <xdr:nvPicPr>
        <xdr:cNvPr id="7572" name="Picture 1" descr="clip_image001.png">
          <a:extLst>
            <a:ext uri="{FF2B5EF4-FFF2-40B4-BE49-F238E27FC236}">
              <a16:creationId xmlns:a16="http://schemas.microsoft.com/office/drawing/2014/main" id="{E1B24137-C69C-2E40-8D38-CC2D2BD8F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107</xdr:row>
      <xdr:rowOff>0</xdr:rowOff>
    </xdr:from>
    <xdr:ext cx="219075" cy="788843"/>
    <xdr:pic>
      <xdr:nvPicPr>
        <xdr:cNvPr id="7573" name="Picture 1" descr="clip_image001.png">
          <a:extLst>
            <a:ext uri="{FF2B5EF4-FFF2-40B4-BE49-F238E27FC236}">
              <a16:creationId xmlns:a16="http://schemas.microsoft.com/office/drawing/2014/main" id="{06F8074A-8830-384F-9F8F-F22F761B1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107</xdr:row>
      <xdr:rowOff>0</xdr:rowOff>
    </xdr:from>
    <xdr:ext cx="219075" cy="788843"/>
    <xdr:pic>
      <xdr:nvPicPr>
        <xdr:cNvPr id="7574" name="Picture 1" descr="clip_image001.png">
          <a:extLst>
            <a:ext uri="{FF2B5EF4-FFF2-40B4-BE49-F238E27FC236}">
              <a16:creationId xmlns:a16="http://schemas.microsoft.com/office/drawing/2014/main" id="{2E8F40FF-184B-B640-AD71-77220C662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108</xdr:row>
      <xdr:rowOff>0</xdr:rowOff>
    </xdr:from>
    <xdr:ext cx="219075" cy="788843"/>
    <xdr:pic>
      <xdr:nvPicPr>
        <xdr:cNvPr id="7575" name="Picture 1" descr="clip_image001.png">
          <a:extLst>
            <a:ext uri="{FF2B5EF4-FFF2-40B4-BE49-F238E27FC236}">
              <a16:creationId xmlns:a16="http://schemas.microsoft.com/office/drawing/2014/main" id="{0626B9F2-7071-7546-B2E4-0A1F14529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108</xdr:row>
      <xdr:rowOff>0</xdr:rowOff>
    </xdr:from>
    <xdr:ext cx="219075" cy="788843"/>
    <xdr:pic>
      <xdr:nvPicPr>
        <xdr:cNvPr id="7576" name="Picture 1" descr="clip_image001.png">
          <a:extLst>
            <a:ext uri="{FF2B5EF4-FFF2-40B4-BE49-F238E27FC236}">
              <a16:creationId xmlns:a16="http://schemas.microsoft.com/office/drawing/2014/main" id="{A5799CD3-2944-C142-98F5-6E8922CBA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109</xdr:row>
      <xdr:rowOff>0</xdr:rowOff>
    </xdr:from>
    <xdr:ext cx="219075" cy="788843"/>
    <xdr:pic>
      <xdr:nvPicPr>
        <xdr:cNvPr id="7577" name="Picture 1" descr="clip_image001.png">
          <a:extLst>
            <a:ext uri="{FF2B5EF4-FFF2-40B4-BE49-F238E27FC236}">
              <a16:creationId xmlns:a16="http://schemas.microsoft.com/office/drawing/2014/main" id="{2768EA14-EB0A-DA4E-9348-9482DFDEF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109</xdr:row>
      <xdr:rowOff>0</xdr:rowOff>
    </xdr:from>
    <xdr:ext cx="219075" cy="788843"/>
    <xdr:pic>
      <xdr:nvPicPr>
        <xdr:cNvPr id="7578" name="Picture 1" descr="clip_image001.png">
          <a:extLst>
            <a:ext uri="{FF2B5EF4-FFF2-40B4-BE49-F238E27FC236}">
              <a16:creationId xmlns:a16="http://schemas.microsoft.com/office/drawing/2014/main" id="{FB8A9547-BA6A-1441-BF79-1E8AA93A4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110</xdr:row>
      <xdr:rowOff>0</xdr:rowOff>
    </xdr:from>
    <xdr:ext cx="219075" cy="788843"/>
    <xdr:pic>
      <xdr:nvPicPr>
        <xdr:cNvPr id="7579" name="Picture 1" descr="clip_image001.png">
          <a:extLst>
            <a:ext uri="{FF2B5EF4-FFF2-40B4-BE49-F238E27FC236}">
              <a16:creationId xmlns:a16="http://schemas.microsoft.com/office/drawing/2014/main" id="{6F4C3AD0-3629-9A46-BFFA-1CB786997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110</xdr:row>
      <xdr:rowOff>0</xdr:rowOff>
    </xdr:from>
    <xdr:ext cx="219075" cy="788843"/>
    <xdr:pic>
      <xdr:nvPicPr>
        <xdr:cNvPr id="7580" name="Picture 1" descr="clip_image001.png">
          <a:extLst>
            <a:ext uri="{FF2B5EF4-FFF2-40B4-BE49-F238E27FC236}">
              <a16:creationId xmlns:a16="http://schemas.microsoft.com/office/drawing/2014/main" id="{C5FE479E-863D-8C47-8B26-D6AF6BE17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111</xdr:row>
      <xdr:rowOff>0</xdr:rowOff>
    </xdr:from>
    <xdr:ext cx="219075" cy="788843"/>
    <xdr:pic>
      <xdr:nvPicPr>
        <xdr:cNvPr id="7581" name="Picture 1" descr="clip_image001.png">
          <a:extLst>
            <a:ext uri="{FF2B5EF4-FFF2-40B4-BE49-F238E27FC236}">
              <a16:creationId xmlns:a16="http://schemas.microsoft.com/office/drawing/2014/main" id="{4CC5B6F9-72A1-9C47-A17A-B21479D97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111</xdr:row>
      <xdr:rowOff>0</xdr:rowOff>
    </xdr:from>
    <xdr:ext cx="219075" cy="788843"/>
    <xdr:pic>
      <xdr:nvPicPr>
        <xdr:cNvPr id="7582" name="Picture 1" descr="clip_image001.png">
          <a:extLst>
            <a:ext uri="{FF2B5EF4-FFF2-40B4-BE49-F238E27FC236}">
              <a16:creationId xmlns:a16="http://schemas.microsoft.com/office/drawing/2014/main" id="{8D323129-6CCA-C240-8C2A-8A428AAA6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112</xdr:row>
      <xdr:rowOff>0</xdr:rowOff>
    </xdr:from>
    <xdr:ext cx="219075" cy="788843"/>
    <xdr:pic>
      <xdr:nvPicPr>
        <xdr:cNvPr id="7583" name="Picture 1" descr="clip_image001.png">
          <a:extLst>
            <a:ext uri="{FF2B5EF4-FFF2-40B4-BE49-F238E27FC236}">
              <a16:creationId xmlns:a16="http://schemas.microsoft.com/office/drawing/2014/main" id="{A5AC2D4B-4E6F-DC47-80A4-6FD45479B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112</xdr:row>
      <xdr:rowOff>0</xdr:rowOff>
    </xdr:from>
    <xdr:ext cx="219075" cy="788843"/>
    <xdr:pic>
      <xdr:nvPicPr>
        <xdr:cNvPr id="7584" name="Picture 1" descr="clip_image001.png">
          <a:extLst>
            <a:ext uri="{FF2B5EF4-FFF2-40B4-BE49-F238E27FC236}">
              <a16:creationId xmlns:a16="http://schemas.microsoft.com/office/drawing/2014/main" id="{4EAF0CDE-6104-9E40-9490-39BF6F5B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113</xdr:row>
      <xdr:rowOff>0</xdr:rowOff>
    </xdr:from>
    <xdr:ext cx="219075" cy="788843"/>
    <xdr:pic>
      <xdr:nvPicPr>
        <xdr:cNvPr id="7585" name="Picture 1" descr="clip_image001.png">
          <a:extLst>
            <a:ext uri="{FF2B5EF4-FFF2-40B4-BE49-F238E27FC236}">
              <a16:creationId xmlns:a16="http://schemas.microsoft.com/office/drawing/2014/main" id="{66C2060F-6EF4-DC4F-8955-BEB9491B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113</xdr:row>
      <xdr:rowOff>0</xdr:rowOff>
    </xdr:from>
    <xdr:ext cx="219075" cy="788843"/>
    <xdr:pic>
      <xdr:nvPicPr>
        <xdr:cNvPr id="7586" name="Picture 1" descr="clip_image001.png">
          <a:extLst>
            <a:ext uri="{FF2B5EF4-FFF2-40B4-BE49-F238E27FC236}">
              <a16:creationId xmlns:a16="http://schemas.microsoft.com/office/drawing/2014/main" id="{1F179B51-5E81-6245-957D-1F76DD016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114</xdr:row>
      <xdr:rowOff>0</xdr:rowOff>
    </xdr:from>
    <xdr:ext cx="219075" cy="788843"/>
    <xdr:pic>
      <xdr:nvPicPr>
        <xdr:cNvPr id="7587" name="Picture 1" descr="clip_image001.png">
          <a:extLst>
            <a:ext uri="{FF2B5EF4-FFF2-40B4-BE49-F238E27FC236}">
              <a16:creationId xmlns:a16="http://schemas.microsoft.com/office/drawing/2014/main" id="{97782518-67AB-C642-A877-F30901D39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114</xdr:row>
      <xdr:rowOff>0</xdr:rowOff>
    </xdr:from>
    <xdr:ext cx="219075" cy="788843"/>
    <xdr:pic>
      <xdr:nvPicPr>
        <xdr:cNvPr id="7588" name="Picture 1" descr="clip_image001.png">
          <a:extLst>
            <a:ext uri="{FF2B5EF4-FFF2-40B4-BE49-F238E27FC236}">
              <a16:creationId xmlns:a16="http://schemas.microsoft.com/office/drawing/2014/main" id="{E397A58D-9D3F-1448-BFF1-56CD8630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115</xdr:row>
      <xdr:rowOff>0</xdr:rowOff>
    </xdr:from>
    <xdr:ext cx="219075" cy="788843"/>
    <xdr:pic>
      <xdr:nvPicPr>
        <xdr:cNvPr id="7589" name="Picture 1" descr="clip_image001.png">
          <a:extLst>
            <a:ext uri="{FF2B5EF4-FFF2-40B4-BE49-F238E27FC236}">
              <a16:creationId xmlns:a16="http://schemas.microsoft.com/office/drawing/2014/main" id="{02EEE519-DC12-5247-8797-9386B6049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115</xdr:row>
      <xdr:rowOff>0</xdr:rowOff>
    </xdr:from>
    <xdr:ext cx="219075" cy="788843"/>
    <xdr:pic>
      <xdr:nvPicPr>
        <xdr:cNvPr id="7590" name="Picture 1" descr="clip_image001.png">
          <a:extLst>
            <a:ext uri="{FF2B5EF4-FFF2-40B4-BE49-F238E27FC236}">
              <a16:creationId xmlns:a16="http://schemas.microsoft.com/office/drawing/2014/main" id="{DA1F70B0-15E8-7A47-B49F-ED7905DE5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116</xdr:row>
      <xdr:rowOff>0</xdr:rowOff>
    </xdr:from>
    <xdr:ext cx="219075" cy="788843"/>
    <xdr:pic>
      <xdr:nvPicPr>
        <xdr:cNvPr id="7591" name="Picture 1" descr="clip_image001.png">
          <a:extLst>
            <a:ext uri="{FF2B5EF4-FFF2-40B4-BE49-F238E27FC236}">
              <a16:creationId xmlns:a16="http://schemas.microsoft.com/office/drawing/2014/main" id="{613AA4DA-B6E5-B948-8F0C-6C8EF00D0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116</xdr:row>
      <xdr:rowOff>0</xdr:rowOff>
    </xdr:from>
    <xdr:ext cx="219075" cy="788843"/>
    <xdr:pic>
      <xdr:nvPicPr>
        <xdr:cNvPr id="7592" name="Picture 1" descr="clip_image001.png">
          <a:extLst>
            <a:ext uri="{FF2B5EF4-FFF2-40B4-BE49-F238E27FC236}">
              <a16:creationId xmlns:a16="http://schemas.microsoft.com/office/drawing/2014/main" id="{79596D59-EAE6-9D42-8EEF-F58C356EF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6" y="0"/>
          <a:ext cx="219075" cy="78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IE%20docs%20ODrive/!DATA%20notes/DIV-DEPT_PLAN/QC%20DIV%20DEPT%20PROGRAM%20as%20of%20Sp2025.xlsx" TargetMode="External"/><Relationship Id="rId2" Type="http://schemas.openxmlformats.org/officeDocument/2006/relationships/externalLinkPath" Target="https://cuny907-my.sharepoint.com/personal/lizandra_friedland08_login_cuny_edu/Documents/File%20Transfer/OIE%20docs%20ODrive/!DATA%20notes/DIV-DEPT_PLAN/QC%20DIV%20DEPT%20PROGRAM%20as%20of%20Sp2025.xlsx" TargetMode="External"/><Relationship Id="rId1" Type="http://schemas.openxmlformats.org/officeDocument/2006/relationships/externalLinkPath" Target="/personal/lizandra_friedland08_login_cuny_edu/Documents/File%20Transfer/OIE%20docs%20ODrive/!DATA%20notes/DIV-DEPT_PLAN/QC%20DIV%20DEPT%20PROGRAM%20as%20of%20Sp202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erging%20Process/Ugrd%20Prog%20data%20for%20vlookip.xlsx" TargetMode="External"/><Relationship Id="rId2" Type="http://schemas.openxmlformats.org/officeDocument/2006/relationships/externalLinkPath" Target="https://cuny907-my.sharepoint.com/personal/lizandra_friedland08_login_cuny_edu/Documents/File%20Transfer/!Surveys/!FDS/FDS%20Class%20of%202025/Merging%20Process/Ugrd%20Prog%20data%20for%20vlookip.xlsx" TargetMode="External"/><Relationship Id="rId1" Type="http://schemas.openxmlformats.org/officeDocument/2006/relationships/externalLinkPath" Target="/personal/lizandra_friedland08_login_cuny_edu/Documents/File%20Transfer/!Surveys/!FDS/FDS%20Class%20of%202025/Merging%20Process/Ugrd%20Prog%20data%20for%20vlook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v-Dept-Prog"/>
      <sheetName val="unmerged"/>
    </sheetNames>
    <sheetDataSet>
      <sheetData sheetId="0">
        <row r="2">
          <cell r="D2" t="str">
            <v>ARTD-BFA</v>
          </cell>
          <cell r="E2" t="str">
            <v>Design</v>
          </cell>
        </row>
        <row r="3">
          <cell r="D3" t="str">
            <v>ARTH-BA</v>
          </cell>
          <cell r="E3" t="str">
            <v>Art History</v>
          </cell>
        </row>
        <row r="4">
          <cell r="D4" t="str">
            <v>ARTH-MA</v>
          </cell>
          <cell r="E4" t="str">
            <v>Art History</v>
          </cell>
        </row>
        <row r="5">
          <cell r="D5" t="str">
            <v>ARTS-BA</v>
          </cell>
          <cell r="E5" t="str">
            <v>Studio Art</v>
          </cell>
        </row>
        <row r="6">
          <cell r="D6" t="str">
            <v>ARTS-BFA</v>
          </cell>
          <cell r="E6" t="str">
            <v>Studio Art</v>
          </cell>
        </row>
        <row r="7">
          <cell r="D7" t="str">
            <v>ARTS-MFA</v>
          </cell>
          <cell r="E7" t="str">
            <v>Studio Art</v>
          </cell>
        </row>
        <row r="8">
          <cell r="D8" t="str">
            <v>PHOTO-BFA</v>
          </cell>
          <cell r="E8" t="str">
            <v>Photography and Imaging</v>
          </cell>
        </row>
        <row r="9">
          <cell r="D9" t="str">
            <v>ACE712-BA</v>
          </cell>
          <cell r="E9" t="str">
            <v>Adolescent Education: Chemistry, Grades 7-12</v>
          </cell>
        </row>
        <row r="10">
          <cell r="D10" t="str">
            <v>ANGRK-BA</v>
          </cell>
          <cell r="E10" t="str">
            <v>Greek</v>
          </cell>
        </row>
        <row r="11">
          <cell r="D11" t="str">
            <v>CHIN-BA</v>
          </cell>
          <cell r="E11" t="str">
            <v>Chinese</v>
          </cell>
        </row>
        <row r="12">
          <cell r="D12" t="str">
            <v>CLAS-BA</v>
          </cell>
          <cell r="E12" t="str">
            <v>Classics</v>
          </cell>
        </row>
        <row r="13">
          <cell r="D13" t="str">
            <v>EAST-BA</v>
          </cell>
          <cell r="E13" t="str">
            <v>East Asian Studies</v>
          </cell>
        </row>
        <row r="14">
          <cell r="D14" t="str">
            <v>HEBRW-BA</v>
          </cell>
          <cell r="E14" t="str">
            <v>Hebrew</v>
          </cell>
        </row>
        <row r="15">
          <cell r="D15" t="str">
            <v>LATN712-BA</v>
          </cell>
          <cell r="E15" t="str">
            <v>Latin, Grades 7-12</v>
          </cell>
        </row>
        <row r="16">
          <cell r="D16" t="str">
            <v>MIDES-BA</v>
          </cell>
          <cell r="E16" t="str">
            <v>Middle Eastern Studies</v>
          </cell>
        </row>
        <row r="17">
          <cell r="D17" t="str">
            <v>RLGST-BA</v>
          </cell>
          <cell r="E17" t="str">
            <v>Religious Studies</v>
          </cell>
        </row>
        <row r="18">
          <cell r="D18" t="str">
            <v>CMLIT-BA</v>
          </cell>
          <cell r="E18" t="str">
            <v>Comparative Literature</v>
          </cell>
        </row>
        <row r="19">
          <cell r="D19" t="str">
            <v>DANCE-BA</v>
          </cell>
          <cell r="E19" t="str">
            <v>Theatre and Dance</v>
          </cell>
        </row>
        <row r="20">
          <cell r="D20" t="str">
            <v>DRAM-BA</v>
          </cell>
          <cell r="E20" t="str">
            <v>Drama and Theater</v>
          </cell>
        </row>
        <row r="21">
          <cell r="D21" t="str">
            <v>FASH-BA</v>
          </cell>
          <cell r="E21" t="str">
            <v>Fashion and Design</v>
          </cell>
        </row>
        <row r="22">
          <cell r="D22" t="str">
            <v>FREN712-BA</v>
          </cell>
          <cell r="E22" t="str">
            <v>French, Grades 7-12</v>
          </cell>
        </row>
        <row r="23">
          <cell r="D23" t="str">
            <v>FREN-BA</v>
          </cell>
          <cell r="E23" t="str">
            <v>French and Francophone Studies</v>
          </cell>
        </row>
        <row r="24">
          <cell r="D24" t="str">
            <v>FREN-MA</v>
          </cell>
          <cell r="E24" t="str">
            <v>French</v>
          </cell>
        </row>
        <row r="25">
          <cell r="D25" t="str">
            <v>GERM-BA</v>
          </cell>
          <cell r="E25" t="str">
            <v>German</v>
          </cell>
        </row>
        <row r="26">
          <cell r="D26" t="str">
            <v>ITAL712-BA</v>
          </cell>
          <cell r="E26" t="str">
            <v>Italian, Grades 7-12</v>
          </cell>
        </row>
        <row r="27">
          <cell r="D27" t="str">
            <v>ITAL-BA</v>
          </cell>
          <cell r="E27" t="str">
            <v>Italian</v>
          </cell>
        </row>
        <row r="28">
          <cell r="D28" t="str">
            <v>ITAL-MA</v>
          </cell>
          <cell r="E28" t="str">
            <v>Italian</v>
          </cell>
        </row>
        <row r="29">
          <cell r="D29" t="str">
            <v>RUSS-BA</v>
          </cell>
          <cell r="E29" t="str">
            <v>Russian</v>
          </cell>
        </row>
        <row r="30">
          <cell r="D30" t="str">
            <v>CRWRIT-MFA</v>
          </cell>
          <cell r="E30" t="str">
            <v>Creative Writing</v>
          </cell>
        </row>
        <row r="31">
          <cell r="D31" t="str">
            <v>ENG712-BA</v>
          </cell>
          <cell r="E31" t="str">
            <v>English, Grades 7-12</v>
          </cell>
        </row>
        <row r="32">
          <cell r="D32" t="str">
            <v>ENGL-BA</v>
          </cell>
          <cell r="E32" t="str">
            <v>English</v>
          </cell>
        </row>
        <row r="33">
          <cell r="D33" t="str">
            <v>ENGL-MA</v>
          </cell>
          <cell r="E33" t="str">
            <v>English</v>
          </cell>
        </row>
        <row r="34">
          <cell r="D34" t="str">
            <v>SPAN712-BA</v>
          </cell>
          <cell r="E34" t="str">
            <v>Spanish, Grades 7-12</v>
          </cell>
        </row>
        <row r="35">
          <cell r="D35" t="str">
            <v>SPAN-BA</v>
          </cell>
          <cell r="E35" t="str">
            <v>Spanish</v>
          </cell>
        </row>
        <row r="36">
          <cell r="D36" t="str">
            <v>SPAN-MA</v>
          </cell>
          <cell r="E36" t="str">
            <v>Spanish</v>
          </cell>
        </row>
        <row r="37">
          <cell r="D37" t="str">
            <v>CMSCI-BA</v>
          </cell>
          <cell r="E37" t="str">
            <v>Communication Science and Disorders</v>
          </cell>
        </row>
        <row r="38">
          <cell r="D38" t="str">
            <v>LING-BA</v>
          </cell>
          <cell r="E38" t="str">
            <v>Linguistics</v>
          </cell>
        </row>
        <row r="39">
          <cell r="D39" t="str">
            <v>LINGAP-MA</v>
          </cell>
          <cell r="E39" t="str">
            <v>Applied Linguistics:  Adult E.S.L. and Literacy</v>
          </cell>
        </row>
        <row r="40">
          <cell r="D40" t="str">
            <v>SPPTH-MA</v>
          </cell>
          <cell r="E40" t="str">
            <v>Speech - Language Pathology</v>
          </cell>
        </row>
        <row r="41">
          <cell r="D41" t="str">
            <v>TESOL-AC</v>
          </cell>
          <cell r="E41" t="str">
            <v>English Language Teaching</v>
          </cell>
        </row>
        <row r="42">
          <cell r="D42" t="str">
            <v>TESOL-BA</v>
          </cell>
          <cell r="E42" t="str">
            <v>Linguistics: T.E.S.O.L.</v>
          </cell>
        </row>
        <row r="43">
          <cell r="D43" t="str">
            <v>TESOL-MSED</v>
          </cell>
          <cell r="E43" t="str">
            <v>Linguistics: T.E.S.O.L.</v>
          </cell>
        </row>
        <row r="44">
          <cell r="D44" t="str">
            <v>TESOLBL-AC</v>
          </cell>
          <cell r="E44" t="str">
            <v>TESOL and Elementary Bilingual Education</v>
          </cell>
        </row>
        <row r="45">
          <cell r="D45" t="str">
            <v>TESOLPM-AC</v>
          </cell>
          <cell r="E45" t="str">
            <v>Teaching English to Speakers of Other Languages - TESOL</v>
          </cell>
        </row>
        <row r="46">
          <cell r="D46" t="str">
            <v>ADVTG-BS</v>
          </cell>
          <cell r="E46" t="str">
            <v>Critical Advertising</v>
          </cell>
        </row>
        <row r="47">
          <cell r="D47" t="str">
            <v>FLMST-BA</v>
          </cell>
          <cell r="E47" t="str">
            <v>Film Studies</v>
          </cell>
        </row>
        <row r="48">
          <cell r="D48" t="str">
            <v>MEDST-BA</v>
          </cell>
          <cell r="E48" t="str">
            <v>Media Studies</v>
          </cell>
        </row>
        <row r="49">
          <cell r="D49" t="str">
            <v>MEDST-MA</v>
          </cell>
          <cell r="E49" t="str">
            <v>Media Studies</v>
          </cell>
        </row>
        <row r="50">
          <cell r="D50" t="str">
            <v>ME-BMUS</v>
          </cell>
          <cell r="E50" t="str">
            <v>Music Education, All Grades</v>
          </cell>
        </row>
        <row r="51">
          <cell r="D51" t="str">
            <v>MSCOLGY-MA</v>
          </cell>
          <cell r="E51" t="str">
            <v>Musicology</v>
          </cell>
        </row>
        <row r="52">
          <cell r="D52" t="str">
            <v>MUED-MSED</v>
          </cell>
          <cell r="E52" t="str">
            <v>Music Teacher, All Grades</v>
          </cell>
        </row>
        <row r="53">
          <cell r="D53" t="str">
            <v>MUSCLPR-MM</v>
          </cell>
          <cell r="E53" t="str">
            <v>Classical Performance</v>
          </cell>
        </row>
        <row r="54">
          <cell r="D54" t="str">
            <v>MUSCNDT-MM</v>
          </cell>
          <cell r="E54" t="str">
            <v>Conducting</v>
          </cell>
        </row>
        <row r="55">
          <cell r="D55" t="str">
            <v>MUSCOMP-MM</v>
          </cell>
          <cell r="E55" t="str">
            <v>Composition</v>
          </cell>
        </row>
        <row r="56">
          <cell r="D56" t="str">
            <v>MUSIC-BA</v>
          </cell>
          <cell r="E56" t="str">
            <v>Music</v>
          </cell>
        </row>
        <row r="57">
          <cell r="D57" t="str">
            <v>MUSIC-BMUS</v>
          </cell>
          <cell r="E57" t="str">
            <v>Music Performance</v>
          </cell>
        </row>
        <row r="58">
          <cell r="D58" t="str">
            <v>MUSIC-MA</v>
          </cell>
          <cell r="E58" t="str">
            <v>Music</v>
          </cell>
        </row>
        <row r="59">
          <cell r="D59" t="str">
            <v>MUSICED-AC</v>
          </cell>
          <cell r="E59" t="str">
            <v>Music Education</v>
          </cell>
        </row>
        <row r="60">
          <cell r="D60" t="str">
            <v>MUSJAZZ-MM</v>
          </cell>
          <cell r="E60" t="str">
            <v>Jazz Studies</v>
          </cell>
        </row>
        <row r="61">
          <cell r="D61" t="str">
            <v>MUSPERF-AC</v>
          </cell>
          <cell r="E61" t="str">
            <v>Music Performance</v>
          </cell>
        </row>
        <row r="62">
          <cell r="D62" t="str">
            <v>MUSPERF-AD</v>
          </cell>
          <cell r="E62" t="str">
            <v>Music Performance</v>
          </cell>
        </row>
        <row r="63">
          <cell r="D63" t="str">
            <v>MUSPSD-AC</v>
          </cell>
          <cell r="E63" t="str">
            <v>Music Performance (Professional Studies)</v>
          </cell>
        </row>
        <row r="64">
          <cell r="D64" t="str">
            <v>BPUPPER-AC</v>
          </cell>
          <cell r="E64" t="str">
            <v>Bilingual Pupil Personnel</v>
          </cell>
        </row>
        <row r="65">
          <cell r="D65" t="str">
            <v>CONSL-MSED</v>
          </cell>
          <cell r="E65" t="str">
            <v>Counselor Education</v>
          </cell>
        </row>
        <row r="66">
          <cell r="D66" t="str">
            <v>EDLD-MSED</v>
          </cell>
          <cell r="E66" t="str">
            <v>Educational Leadership</v>
          </cell>
        </row>
        <row r="67">
          <cell r="D67" t="str">
            <v>MHLTCNS-MS</v>
          </cell>
          <cell r="E67" t="str">
            <v>Mental Health Counseling</v>
          </cell>
        </row>
        <row r="68">
          <cell r="D68" t="str">
            <v>SECHD16-AC</v>
          </cell>
          <cell r="E68" t="str">
            <v>Special Education: Childhood Education (Grades 1-6)</v>
          </cell>
        </row>
        <row r="69">
          <cell r="D69" t="str">
            <v>SECHDB2-AC</v>
          </cell>
          <cell r="E69" t="str">
            <v>Special Education: Early Childhood, Birth to Grade 2</v>
          </cell>
        </row>
        <row r="70">
          <cell r="D70" t="str">
            <v>SEDGEN-MAT</v>
          </cell>
          <cell r="E70" t="str">
            <v>Teacher of Adolescent Special Education, Generalist (Alternative Transitional B Certification)</v>
          </cell>
        </row>
        <row r="71">
          <cell r="D71" t="str">
            <v>SHCSL-MSED</v>
          </cell>
          <cell r="E71" t="str">
            <v>School Counseling</v>
          </cell>
        </row>
        <row r="72">
          <cell r="D72" t="str">
            <v>SLPSY-MSED</v>
          </cell>
          <cell r="E72" t="str">
            <v>School Psychologist</v>
          </cell>
        </row>
        <row r="73">
          <cell r="D73" t="str">
            <v>SPEDB-MSED</v>
          </cell>
          <cell r="E73" t="str">
            <v>Special Education Teacher, Birth - Grade 2</v>
          </cell>
        </row>
        <row r="74">
          <cell r="D74" t="str">
            <v>SPEDM-MSED</v>
          </cell>
          <cell r="E74" t="str">
            <v>Special Education Teacher, Grades 1-6</v>
          </cell>
        </row>
        <row r="75">
          <cell r="D75" t="str">
            <v>TSWDA-MSED</v>
          </cell>
          <cell r="E75" t="str">
            <v>Teaching Students With Disabilities, Adolescent Generalist, Grades 7-12</v>
          </cell>
        </row>
        <row r="76">
          <cell r="D76" t="str">
            <v>TSWDADL-AC</v>
          </cell>
          <cell r="E76" t="str">
            <v>Teaching Students With Disabilities, Adolescent Generalist, Grades 7-12</v>
          </cell>
        </row>
        <row r="77">
          <cell r="D77" t="str">
            <v>ETHEQTP-AC</v>
          </cell>
          <cell r="E77" t="str">
            <v>Ethical and Equitable Practice</v>
          </cell>
        </row>
        <row r="78">
          <cell r="D78" t="str">
            <v>ACECE16-AC</v>
          </cell>
          <cell r="E78" t="str">
            <v>Childhood Education, Grades 1-6</v>
          </cell>
        </row>
        <row r="79">
          <cell r="D79" t="str">
            <v>ACECEB2-AC</v>
          </cell>
          <cell r="E79" t="str">
            <v>Early Childhood Education, Birth - Grade 2</v>
          </cell>
        </row>
        <row r="80">
          <cell r="D80" t="str">
            <v>BILEDED-AC</v>
          </cell>
          <cell r="E80" t="str">
            <v>Bilingual Education Extension (Online Degree)</v>
          </cell>
        </row>
        <row r="81">
          <cell r="D81" t="str">
            <v>CHDED-MAT</v>
          </cell>
          <cell r="E81" t="str">
            <v>Childhood Education, Grades 1-6</v>
          </cell>
        </row>
        <row r="82">
          <cell r="D82" t="str">
            <v>CHDEDS-MAT</v>
          </cell>
          <cell r="E82" t="str">
            <v>Dual Cert Childhood and Spec Educ, Gr 1-6</v>
          </cell>
        </row>
        <row r="83">
          <cell r="D83" t="str">
            <v>ECHED-MAT</v>
          </cell>
          <cell r="E83" t="str">
            <v>Early Childhood Education, Birth - Grade 2</v>
          </cell>
        </row>
        <row r="84">
          <cell r="D84" t="str">
            <v>ECHED-MSED</v>
          </cell>
          <cell r="E84" t="str">
            <v>Early Childhood Education, Birth - Grade 2</v>
          </cell>
        </row>
        <row r="85">
          <cell r="D85" t="str">
            <v>EECE-BA</v>
          </cell>
          <cell r="E85" t="str">
            <v>Childhood Education, Grades 1-6</v>
          </cell>
        </row>
        <row r="86">
          <cell r="D86" t="str">
            <v>IBEC-MSED</v>
          </cell>
          <cell r="E86" t="str">
            <v>Integrated Bilingual Early Childhood Special Education</v>
          </cell>
        </row>
        <row r="87">
          <cell r="D87" t="str">
            <v>LITCYB6-AC</v>
          </cell>
          <cell r="E87" t="str">
            <v>Literacy Teacher, Birth - Grade 6</v>
          </cell>
        </row>
        <row r="88">
          <cell r="D88" t="str">
            <v>LTACY-MSED</v>
          </cell>
          <cell r="E88" t="str">
            <v>Literacy Teacher, Birth - Grade 6</v>
          </cell>
        </row>
        <row r="89">
          <cell r="D89" t="str">
            <v>AEBIO-AC</v>
          </cell>
          <cell r="E89" t="str">
            <v>Adolescent Education: Biology, Grades 7-12</v>
          </cell>
        </row>
        <row r="90">
          <cell r="D90" t="str">
            <v>AEBIO-MSED</v>
          </cell>
          <cell r="E90" t="str">
            <v>Adolescent Education: Biology, Grades 7-12</v>
          </cell>
        </row>
        <row r="91">
          <cell r="D91" t="str">
            <v>AECHM-AC</v>
          </cell>
          <cell r="E91" t="str">
            <v>Adolescent Education: Chemistry, Grades 7-12</v>
          </cell>
        </row>
        <row r="92">
          <cell r="D92" t="str">
            <v>AECHM-MSED</v>
          </cell>
          <cell r="E92" t="str">
            <v>Adolescent Education: Chemistry, Grades 7-12</v>
          </cell>
        </row>
        <row r="93">
          <cell r="D93" t="str">
            <v>AEENG-AC</v>
          </cell>
          <cell r="E93" t="str">
            <v>Adolescent Education: English, Grades 7-12</v>
          </cell>
        </row>
        <row r="94">
          <cell r="D94" t="str">
            <v>AEENG-MSED</v>
          </cell>
          <cell r="E94" t="str">
            <v>Adolescent Education: English, Grades 7-12</v>
          </cell>
        </row>
        <row r="95">
          <cell r="D95" t="str">
            <v>AEESC-MSED</v>
          </cell>
          <cell r="E95" t="str">
            <v>Adolescent Education: Earth Science, Grades 7-12</v>
          </cell>
        </row>
        <row r="96">
          <cell r="D96" t="str">
            <v>AEESCI-AC</v>
          </cell>
          <cell r="E96" t="str">
            <v>Adolescent Education: Earth Science, Grades 7-12</v>
          </cell>
        </row>
        <row r="97">
          <cell r="D97" t="str">
            <v>AEFRN-AC</v>
          </cell>
          <cell r="E97" t="str">
            <v>Adolescent Education: French, Grades 7-12</v>
          </cell>
        </row>
        <row r="98">
          <cell r="D98" t="str">
            <v>AEFRN-MSED</v>
          </cell>
          <cell r="E98" t="str">
            <v>Adolescent Education: French, Grades 7-12</v>
          </cell>
        </row>
        <row r="99">
          <cell r="D99" t="str">
            <v>AEITA-AC</v>
          </cell>
          <cell r="E99" t="str">
            <v>Adolescent Education: Italian, Grades 7-12</v>
          </cell>
        </row>
        <row r="100">
          <cell r="D100" t="str">
            <v>AEITA-MSED</v>
          </cell>
          <cell r="E100" t="str">
            <v>Adolescent Education: Italian, Grades 7-12</v>
          </cell>
        </row>
        <row r="101">
          <cell r="D101" t="str">
            <v>AEMAT-AC</v>
          </cell>
          <cell r="E101" t="str">
            <v>Adolescent Education: Mathematics, Grades 7-12</v>
          </cell>
        </row>
        <row r="102">
          <cell r="D102" t="str">
            <v>AEMAT-MSED</v>
          </cell>
          <cell r="E102" t="str">
            <v>Adolescent Education: Mathematics, Grades 7-12</v>
          </cell>
        </row>
        <row r="103">
          <cell r="D103" t="str">
            <v>AEPHY-AC</v>
          </cell>
          <cell r="E103" t="str">
            <v>Adolescent Education: Physics, Grades 7-12</v>
          </cell>
        </row>
        <row r="104">
          <cell r="D104" t="str">
            <v>AEPHY-MSED</v>
          </cell>
          <cell r="E104" t="str">
            <v>Adolescent Education: Physics, Grades 7-12</v>
          </cell>
        </row>
        <row r="105">
          <cell r="D105" t="str">
            <v>AESPA-AC</v>
          </cell>
          <cell r="E105" t="str">
            <v>Adolescent Education: Spanish, Grades 7-12</v>
          </cell>
        </row>
        <row r="106">
          <cell r="D106" t="str">
            <v>AESPA-MSED</v>
          </cell>
          <cell r="E106" t="str">
            <v>Adolescent Education: Spanish, Grades 7-12</v>
          </cell>
        </row>
        <row r="107">
          <cell r="D107" t="str">
            <v>AESST-AC</v>
          </cell>
          <cell r="E107" t="str">
            <v>Adolescent Education: Social Studies, Grades 7-12</v>
          </cell>
        </row>
        <row r="108">
          <cell r="D108" t="str">
            <v>AESST-MSED</v>
          </cell>
          <cell r="E108" t="str">
            <v>Adolescent Education: Social Studies, Grades 7-12</v>
          </cell>
        </row>
        <row r="109">
          <cell r="D109" t="str">
            <v>ALTRNB-MAT</v>
          </cell>
          <cell r="E109" t="str">
            <v>Alternative Transitional B: Tesol</v>
          </cell>
        </row>
        <row r="110">
          <cell r="D110" t="str">
            <v>APLITCY-MS</v>
          </cell>
          <cell r="E110" t="str">
            <v>Applied Literacy (non-cert)</v>
          </cell>
        </row>
        <row r="111">
          <cell r="D111" t="str">
            <v>ART-MSED</v>
          </cell>
          <cell r="E111" t="str">
            <v>Art Teacher, All Grades</v>
          </cell>
        </row>
        <row r="112">
          <cell r="D112" t="str">
            <v>ARTED-AC</v>
          </cell>
          <cell r="E112" t="str">
            <v>Art Teacher, All Grades</v>
          </cell>
        </row>
        <row r="113">
          <cell r="D113" t="str">
            <v>ARTED-BA</v>
          </cell>
          <cell r="E113" t="str">
            <v>Art Education</v>
          </cell>
        </row>
        <row r="114">
          <cell r="D114" t="str">
            <v>ARTED-BFA</v>
          </cell>
          <cell r="E114" t="str">
            <v>Art Education</v>
          </cell>
        </row>
        <row r="115">
          <cell r="D115" t="str">
            <v>ARTED-MAT</v>
          </cell>
          <cell r="E115" t="str">
            <v>Adolescent Education: Visual Art, All Grades</v>
          </cell>
        </row>
        <row r="116">
          <cell r="D116" t="str">
            <v>ASE712-MAT</v>
          </cell>
          <cell r="E116" t="str">
            <v>Adolescent Education: Science, Grades 7-12</v>
          </cell>
        </row>
        <row r="117">
          <cell r="D117" t="str">
            <v>BIED712-AC</v>
          </cell>
          <cell r="E117" t="str">
            <v>Bilingual Education Extension, Grades 7-12</v>
          </cell>
        </row>
        <row r="118">
          <cell r="D118" t="str">
            <v>BIOL-MAT</v>
          </cell>
          <cell r="E118" t="str">
            <v>Adolescent Education: Science (Chemistry - Earth Science - Biology), Grades 7-12</v>
          </cell>
        </row>
        <row r="119">
          <cell r="D119" t="str">
            <v>CRL712-AC</v>
          </cell>
          <cell r="E119" t="str">
            <v>Critical Languages Education, Grades 7-12</v>
          </cell>
        </row>
        <row r="120">
          <cell r="D120" t="str">
            <v>CRL712-MAT</v>
          </cell>
          <cell r="E120" t="str">
            <v>Critical Languages Education, Grades 7-12</v>
          </cell>
        </row>
        <row r="121">
          <cell r="D121" t="str">
            <v>ENGLED-MAT</v>
          </cell>
          <cell r="E121" t="str">
            <v>Adolescent Education: English, Grades 7-12</v>
          </cell>
        </row>
        <row r="122">
          <cell r="D122" t="str">
            <v>LCYTH-MSED</v>
          </cell>
          <cell r="E122" t="str">
            <v>Literacy Teacher, Grades 5-12</v>
          </cell>
        </row>
        <row r="123">
          <cell r="D123" t="str">
            <v>MATHED-MAT</v>
          </cell>
          <cell r="E123" t="str">
            <v>Adolescent Education: Mathematics, Grades 7-12</v>
          </cell>
        </row>
        <row r="124">
          <cell r="D124" t="str">
            <v>MB712-MSED</v>
          </cell>
          <cell r="E124" t="str">
            <v>Mathematics and Bilingual Education</v>
          </cell>
        </row>
        <row r="125">
          <cell r="D125" t="str">
            <v>SEDYTH-AC</v>
          </cell>
          <cell r="E125" t="str">
            <v>Secondary Literacy, Grades 5-12</v>
          </cell>
        </row>
        <row r="126">
          <cell r="D126" t="str">
            <v>TMCSI-MSED</v>
          </cell>
          <cell r="E126" t="str">
            <v>Teaching Mathematics and Computer Science</v>
          </cell>
        </row>
        <row r="127">
          <cell r="D127" t="str">
            <v>BIOL712-BA</v>
          </cell>
          <cell r="E127" t="str">
            <v>Biology, Grades 7-12</v>
          </cell>
        </row>
        <row r="128">
          <cell r="D128" t="str">
            <v>BIOL-BA</v>
          </cell>
          <cell r="E128" t="str">
            <v>Biology</v>
          </cell>
        </row>
        <row r="129">
          <cell r="D129" t="str">
            <v>BIOL-MA</v>
          </cell>
          <cell r="E129" t="str">
            <v>Biology</v>
          </cell>
        </row>
        <row r="130">
          <cell r="D130" t="str">
            <v>MCP-CERT</v>
          </cell>
          <cell r="E130" t="str">
            <v>Medical Career Preparation</v>
          </cell>
        </row>
        <row r="131">
          <cell r="D131" t="str">
            <v>CHEM712-BA</v>
          </cell>
          <cell r="E131" t="str">
            <v>Chemistry, Grades 7-12</v>
          </cell>
        </row>
        <row r="132">
          <cell r="D132" t="str">
            <v>CHEM-BA</v>
          </cell>
          <cell r="E132" t="str">
            <v>Chemistry (Place Holder)</v>
          </cell>
        </row>
        <row r="133">
          <cell r="D133" t="str">
            <v>CHEM-BS</v>
          </cell>
          <cell r="E133" t="str">
            <v>Chemistry</v>
          </cell>
        </row>
        <row r="134">
          <cell r="D134" t="str">
            <v>CHEM-BSMS</v>
          </cell>
          <cell r="E134" t="str">
            <v>Chemistry - 4 Year</v>
          </cell>
        </row>
        <row r="135">
          <cell r="D135" t="str">
            <v>CHEM-MA</v>
          </cell>
          <cell r="E135" t="str">
            <v>Chemistry (Place Holder)</v>
          </cell>
        </row>
        <row r="136">
          <cell r="D136" t="str">
            <v>CHEM-MS</v>
          </cell>
          <cell r="E136" t="str">
            <v>Chemistry</v>
          </cell>
        </row>
        <row r="137">
          <cell r="D137" t="str">
            <v>CSCI-BA</v>
          </cell>
          <cell r="E137" t="str">
            <v>Computer Science</v>
          </cell>
        </row>
        <row r="138">
          <cell r="D138" t="str">
            <v>CSCI-BS</v>
          </cell>
          <cell r="E138" t="str">
            <v>Computer Science</v>
          </cell>
        </row>
        <row r="139">
          <cell r="D139" t="str">
            <v>CSCI-MA</v>
          </cell>
          <cell r="E139" t="str">
            <v>Computer Science</v>
          </cell>
        </row>
        <row r="140">
          <cell r="D140" t="str">
            <v>FAMED-MSED</v>
          </cell>
          <cell r="E140" t="str">
            <v>Family and Consumer Science Teacher, All Grades</v>
          </cell>
        </row>
        <row r="141">
          <cell r="D141" t="str">
            <v>FMS-BA</v>
          </cell>
          <cell r="E141" t="str">
            <v>Food Management Studies</v>
          </cell>
        </row>
        <row r="142">
          <cell r="D142" t="str">
            <v>FNES-BA</v>
          </cell>
          <cell r="E142" t="str">
            <v>Family and Consumer Sciences</v>
          </cell>
        </row>
        <row r="143">
          <cell r="D143" t="str">
            <v>FNES-MS</v>
          </cell>
          <cell r="E143" t="str">
            <v>Nutrition and Exercise Sciences</v>
          </cell>
        </row>
        <row r="144">
          <cell r="D144" t="str">
            <v>FNESED-AC</v>
          </cell>
          <cell r="E144" t="str">
            <v>Family and Consumer Science Teacher, All Grades</v>
          </cell>
        </row>
        <row r="145">
          <cell r="D145" t="str">
            <v>FNESED-BA</v>
          </cell>
          <cell r="E145" t="str">
            <v>Family and Consumer Science Teacher, All Grades</v>
          </cell>
        </row>
        <row r="146">
          <cell r="D146" t="str">
            <v>HDFS-BA</v>
          </cell>
          <cell r="E146" t="str">
            <v>Human Development and Family Sciences</v>
          </cell>
        </row>
        <row r="147">
          <cell r="D147" t="str">
            <v>NEXSCI-BS</v>
          </cell>
          <cell r="E147" t="str">
            <v>Nutrition and Exercise Sciences</v>
          </cell>
        </row>
        <row r="148">
          <cell r="D148" t="str">
            <v>NUTDTS-BS</v>
          </cell>
          <cell r="E148" t="str">
            <v>Nutrition and Dietetics</v>
          </cell>
        </row>
        <row r="149">
          <cell r="D149" t="str">
            <v>PHYED-AC</v>
          </cell>
          <cell r="E149" t="str">
            <v>Physical Education Teacher, All Grades</v>
          </cell>
        </row>
        <row r="150">
          <cell r="D150" t="str">
            <v>PHYED-MSED</v>
          </cell>
          <cell r="E150" t="str">
            <v>Physical Education Teacher, All Grades</v>
          </cell>
        </row>
        <row r="151">
          <cell r="D151" t="str">
            <v>PHYSED-BS</v>
          </cell>
          <cell r="E151" t="str">
            <v>Physical Education Teacher, All Grades</v>
          </cell>
        </row>
        <row r="152">
          <cell r="D152" t="str">
            <v>MATH712-BA</v>
          </cell>
          <cell r="E152" t="str">
            <v>Mathematics, Grades 7-12</v>
          </cell>
        </row>
        <row r="153">
          <cell r="D153" t="str">
            <v>MATH-BA</v>
          </cell>
          <cell r="E153" t="str">
            <v>Mathematics</v>
          </cell>
        </row>
        <row r="154">
          <cell r="D154" t="str">
            <v>MATH-MA</v>
          </cell>
          <cell r="E154" t="str">
            <v>Mathematics</v>
          </cell>
        </row>
        <row r="155">
          <cell r="D155" t="str">
            <v>PHOTO-MS</v>
          </cell>
          <cell r="E155" t="str">
            <v>Photonics</v>
          </cell>
        </row>
        <row r="156">
          <cell r="D156" t="str">
            <v>PHYPH-BSMS</v>
          </cell>
          <cell r="E156" t="str">
            <v>Photonics</v>
          </cell>
        </row>
        <row r="157">
          <cell r="D157"/>
          <cell r="E157"/>
        </row>
        <row r="158">
          <cell r="D158" t="str">
            <v>PHYS712-BA</v>
          </cell>
          <cell r="E158" t="str">
            <v>Physics, Grades 7-12</v>
          </cell>
        </row>
        <row r="159">
          <cell r="D159" t="str">
            <v>PHYS-BA</v>
          </cell>
          <cell r="E159" t="str">
            <v>Physics</v>
          </cell>
        </row>
        <row r="160">
          <cell r="D160" t="str">
            <v>PHYS-BAMA</v>
          </cell>
          <cell r="E160" t="str">
            <v>Physics - 4 Year</v>
          </cell>
        </row>
        <row r="161">
          <cell r="D161" t="str">
            <v>PHYS-BS</v>
          </cell>
          <cell r="E161" t="str">
            <v>Physics</v>
          </cell>
        </row>
        <row r="162">
          <cell r="D162" t="str">
            <v>PHYS-MA</v>
          </cell>
          <cell r="E162" t="str">
            <v>Physics</v>
          </cell>
        </row>
        <row r="163">
          <cell r="D163" t="str">
            <v>BEHANL-AC</v>
          </cell>
          <cell r="E163" t="str">
            <v>Applied Behavioral Analysis</v>
          </cell>
        </row>
        <row r="164">
          <cell r="D164" t="str">
            <v>BEHANL-MA</v>
          </cell>
          <cell r="E164" t="str">
            <v>Applied Behavior Analysis</v>
          </cell>
        </row>
        <row r="165">
          <cell r="D165" t="str">
            <v>NRSCIB-BA</v>
          </cell>
          <cell r="E165" t="str">
            <v>Biology and Neuroscience</v>
          </cell>
        </row>
        <row r="166">
          <cell r="D166" t="str">
            <v>NRSCIBH-MA</v>
          </cell>
          <cell r="E166" t="str">
            <v>Behavioral Neuroscience</v>
          </cell>
        </row>
        <row r="167">
          <cell r="D167" t="str">
            <v>NRSCIP-BA</v>
          </cell>
          <cell r="E167" t="str">
            <v>Psychology and Neuroscience</v>
          </cell>
        </row>
        <row r="168">
          <cell r="D168" t="str">
            <v>PSYCH-BA</v>
          </cell>
          <cell r="E168" t="str">
            <v>Psychology</v>
          </cell>
        </row>
        <row r="169">
          <cell r="D169" t="str">
            <v>PSYCH-MA</v>
          </cell>
          <cell r="E169" t="str">
            <v>Psychology</v>
          </cell>
        </row>
        <row r="170">
          <cell r="D170" t="str">
            <v>EGEOSCI-MS</v>
          </cell>
          <cell r="E170" t="str">
            <v>Applied Environmental Geosciences</v>
          </cell>
        </row>
        <row r="171">
          <cell r="D171" t="str">
            <v>ENSCI-BA</v>
          </cell>
          <cell r="E171" t="str">
            <v>Environmental Sciences</v>
          </cell>
        </row>
        <row r="172">
          <cell r="D172" t="str">
            <v>ENSCI-BS</v>
          </cell>
          <cell r="E172" t="str">
            <v>Environmental Sciences</v>
          </cell>
        </row>
        <row r="173">
          <cell r="D173" t="str">
            <v>ENSTD-BA</v>
          </cell>
          <cell r="E173" t="str">
            <v>Environmental Studies</v>
          </cell>
        </row>
        <row r="174">
          <cell r="D174" t="str">
            <v>GEOL712-BA</v>
          </cell>
          <cell r="E174" t="str">
            <v>Geology: Earth Sciences, Grades 7-12</v>
          </cell>
        </row>
        <row r="175">
          <cell r="D175" t="str">
            <v>GEOL-BA</v>
          </cell>
          <cell r="E175" t="str">
            <v>Geology</v>
          </cell>
        </row>
        <row r="176">
          <cell r="D176" t="str">
            <v>GEOL-BS</v>
          </cell>
          <cell r="E176" t="str">
            <v>Geology</v>
          </cell>
        </row>
        <row r="177">
          <cell r="D177" t="str">
            <v>GEOL-MA</v>
          </cell>
          <cell r="E177" t="str">
            <v>Geological and Environmental Sciences</v>
          </cell>
        </row>
        <row r="178">
          <cell r="D178" t="str">
            <v>AFST712-BA</v>
          </cell>
          <cell r="E178" t="str">
            <v>Africana Studies: Social Studies, Grades 7-12</v>
          </cell>
        </row>
        <row r="179">
          <cell r="D179" t="str">
            <v>AFST-BA</v>
          </cell>
          <cell r="E179" t="str">
            <v>Africana Studies</v>
          </cell>
        </row>
        <row r="180">
          <cell r="D180" t="str">
            <v>CBUIS-BS</v>
          </cell>
          <cell r="E180" t="str">
            <v>C.U.N.Y. Baccalaureate (B.S.)</v>
          </cell>
        </row>
        <row r="181">
          <cell r="D181" t="str">
            <v>GRKST-BA</v>
          </cell>
          <cell r="E181" t="str">
            <v>Byzantine and Modern Greek Studies</v>
          </cell>
        </row>
        <row r="182">
          <cell r="D182" t="str">
            <v>INDSP-BA</v>
          </cell>
          <cell r="E182" t="str">
            <v>Interdisciplinary Major</v>
          </cell>
        </row>
        <row r="183">
          <cell r="D183" t="str">
            <v>JEWST-BA</v>
          </cell>
          <cell r="E183" t="str">
            <v>Jewish Studies</v>
          </cell>
        </row>
        <row r="184">
          <cell r="D184" t="str">
            <v>LIBST-MA</v>
          </cell>
          <cell r="E184" t="str">
            <v>Liberal Studies</v>
          </cell>
        </row>
        <row r="185">
          <cell r="D185" t="str">
            <v>WGS-BA</v>
          </cell>
          <cell r="E185" t="str">
            <v>Women and Gender Studies</v>
          </cell>
        </row>
        <row r="186">
          <cell r="D186" t="str">
            <v>ACCT-BBA</v>
          </cell>
          <cell r="E186" t="str">
            <v>Accounting</v>
          </cell>
        </row>
        <row r="187">
          <cell r="D187" t="str">
            <v>ACCT-MS</v>
          </cell>
          <cell r="E187" t="str">
            <v>Accounting</v>
          </cell>
        </row>
        <row r="188">
          <cell r="D188" t="str">
            <v>TAX-MS</v>
          </cell>
          <cell r="E188" t="str">
            <v>Taxation</v>
          </cell>
        </row>
        <row r="189">
          <cell r="D189" t="str">
            <v>ANTH712-BA</v>
          </cell>
          <cell r="E189" t="str">
            <v>Anthropology: Social Studies, Grades 7-12</v>
          </cell>
        </row>
        <row r="190">
          <cell r="D190" t="str">
            <v>ANTH-BA</v>
          </cell>
          <cell r="E190" t="str">
            <v>Anthropology</v>
          </cell>
        </row>
        <row r="191">
          <cell r="D191" t="str">
            <v>ACTST-BBA</v>
          </cell>
          <cell r="E191" t="str">
            <v>Actuarial Studies</v>
          </cell>
        </row>
        <row r="192">
          <cell r="D192" t="str">
            <v>ECON712-BA</v>
          </cell>
          <cell r="E192" t="str">
            <v>Economics: Social Studies, Grades 7-12</v>
          </cell>
        </row>
        <row r="193">
          <cell r="D193" t="str">
            <v>ECON-BA</v>
          </cell>
          <cell r="E193" t="str">
            <v>Economics</v>
          </cell>
        </row>
        <row r="194">
          <cell r="D194" t="str">
            <v>ECON-BS</v>
          </cell>
          <cell r="E194" t="str">
            <v>Quantitative Economics</v>
          </cell>
        </row>
        <row r="195">
          <cell r="D195" t="str">
            <v>FINAN-BBA</v>
          </cell>
          <cell r="E195" t="str">
            <v>Finance</v>
          </cell>
        </row>
        <row r="196">
          <cell r="D196" t="str">
            <v>INTLB-BBA</v>
          </cell>
          <cell r="E196" t="str">
            <v>International Business</v>
          </cell>
        </row>
        <row r="197">
          <cell r="D197" t="str">
            <v>RISK-AC</v>
          </cell>
          <cell r="E197" t="str">
            <v>Risk Management</v>
          </cell>
        </row>
        <row r="198">
          <cell r="D198" t="str">
            <v>RISKACT-MS</v>
          </cell>
          <cell r="E198" t="str">
            <v>Risk Management / Accounting</v>
          </cell>
        </row>
        <row r="199">
          <cell r="D199" t="str">
            <v>RISKATU-MS</v>
          </cell>
          <cell r="E199" t="str">
            <v>Actuarial Risk Management</v>
          </cell>
        </row>
        <row r="200">
          <cell r="D200" t="str">
            <v>RISKFIN-MS</v>
          </cell>
          <cell r="E200" t="str">
            <v>Risk Management / Finance</v>
          </cell>
        </row>
        <row r="201">
          <cell r="D201" t="str">
            <v>LBHS-MLSMA</v>
          </cell>
          <cell r="E201" t="str">
            <v>Library Science</v>
          </cell>
        </row>
        <row r="202">
          <cell r="D202"/>
          <cell r="E202"/>
        </row>
        <row r="203">
          <cell r="D203" t="str">
            <v>LBSCI-MLS</v>
          </cell>
          <cell r="E203" t="str">
            <v>Library Science</v>
          </cell>
        </row>
        <row r="204">
          <cell r="D204" t="str">
            <v>LIBMESP-AC</v>
          </cell>
          <cell r="E204" t="str">
            <v>Library Media Specialist</v>
          </cell>
        </row>
        <row r="205">
          <cell r="D205" t="str">
            <v>LIBPOST-AC</v>
          </cell>
          <cell r="E205" t="str">
            <v>Librarianship - Post Masters</v>
          </cell>
        </row>
        <row r="206">
          <cell r="D206" t="str">
            <v>MEDSPL-MLS</v>
          </cell>
          <cell r="E206" t="str">
            <v>Library Media Specialist for Certified Teachers</v>
          </cell>
        </row>
        <row r="207">
          <cell r="D207" t="str">
            <v>MEDSPN-MLS</v>
          </cell>
          <cell r="E207" t="str">
            <v>Library Media Specialist</v>
          </cell>
        </row>
        <row r="208">
          <cell r="D208" t="str">
            <v>RECMGT-AC</v>
          </cell>
          <cell r="E208" t="str">
            <v>Archives &amp; Preserv. of Cultural Materials</v>
          </cell>
        </row>
        <row r="209">
          <cell r="D209" t="str">
            <v>HIST712-BA</v>
          </cell>
          <cell r="E209" t="str">
            <v>History: Social Studies, Grades 7-12</v>
          </cell>
        </row>
        <row r="210">
          <cell r="D210" t="str">
            <v>HIST-BA</v>
          </cell>
          <cell r="E210" t="str">
            <v>History</v>
          </cell>
        </row>
        <row r="211">
          <cell r="D211" t="str">
            <v>HIST-MA</v>
          </cell>
          <cell r="E211" t="str">
            <v>History</v>
          </cell>
        </row>
        <row r="212">
          <cell r="D212" t="str">
            <v>LAAST-BA</v>
          </cell>
          <cell r="E212" t="str">
            <v>Latin American Area Studies</v>
          </cell>
        </row>
        <row r="213">
          <cell r="D213" t="str">
            <v>LAST712-BA</v>
          </cell>
          <cell r="E213" t="str">
            <v>Latin American Area Studies: Social Studies, Grades 7-12</v>
          </cell>
        </row>
        <row r="214">
          <cell r="D214" t="str">
            <v>PHIL-BA</v>
          </cell>
          <cell r="E214" t="str">
            <v>Philosophy</v>
          </cell>
        </row>
        <row r="215">
          <cell r="D215" t="str">
            <v>PHIL-BAMA</v>
          </cell>
          <cell r="E215" t="str">
            <v>Philosophy</v>
          </cell>
        </row>
        <row r="216">
          <cell r="D216" t="str">
            <v>PSCI712-BA</v>
          </cell>
          <cell r="E216" t="str">
            <v>Political Science and Government: Social Studies, Grades 7-12</v>
          </cell>
        </row>
        <row r="217">
          <cell r="D217" t="str">
            <v>PSCI-BA</v>
          </cell>
          <cell r="E217" t="str">
            <v>Political Science and Government</v>
          </cell>
        </row>
        <row r="218">
          <cell r="D218" t="str">
            <v>DATA-MA</v>
          </cell>
          <cell r="E218" t="str">
            <v>Data Analytics and Applied Social Research</v>
          </cell>
        </row>
        <row r="219">
          <cell r="D219" t="str">
            <v>SOC712-BA</v>
          </cell>
          <cell r="E219" t="str">
            <v>Sociology: Social Studies, Grades 7-12</v>
          </cell>
        </row>
        <row r="220">
          <cell r="D220" t="str">
            <v>SOC-BA</v>
          </cell>
          <cell r="E220" t="str">
            <v>Sociology</v>
          </cell>
        </row>
        <row r="221">
          <cell r="D221" t="str">
            <v>BASS-BS</v>
          </cell>
          <cell r="E221" t="str">
            <v>Applied Social Science</v>
          </cell>
        </row>
        <row r="222">
          <cell r="D222" t="str">
            <v>LABST-BA</v>
          </cell>
          <cell r="E222" t="str">
            <v>Labor Studies</v>
          </cell>
        </row>
        <row r="223">
          <cell r="D223" t="str">
            <v>UBST712-BA</v>
          </cell>
          <cell r="E223" t="str">
            <v>Urban Studies: Social Studies, Grades 7-12</v>
          </cell>
        </row>
        <row r="224">
          <cell r="D224" t="str">
            <v>URBN-MA</v>
          </cell>
          <cell r="E224" t="str">
            <v>Urban Affairs</v>
          </cell>
        </row>
        <row r="225">
          <cell r="D225" t="str">
            <v>URBST-BA</v>
          </cell>
          <cell r="E225" t="str">
            <v>Urban Studies</v>
          </cell>
        </row>
        <row r="226">
          <cell r="D226" t="str">
            <v>URBST-BAMA</v>
          </cell>
          <cell r="E226" t="str">
            <v>Urban Studies</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Sheet2"/>
      <sheetName val="Sheet3"/>
      <sheetName val="Sheet4"/>
      <sheetName val="Sheet5"/>
    </sheetNames>
    <sheetDataSet>
      <sheetData sheetId="0"/>
      <sheetData sheetId="1"/>
      <sheetData sheetId="2"/>
      <sheetData sheetId="3"/>
      <sheetData sheetId="4">
        <row r="2">
          <cell r="A2" t="str">
            <v>ACCT-MS</v>
          </cell>
          <cell r="B2">
            <v>1</v>
          </cell>
          <cell r="C2">
            <v>85000</v>
          </cell>
          <cell r="D2">
            <v>85000</v>
          </cell>
          <cell r="E2">
            <v>85000</v>
          </cell>
          <cell r="F2">
            <v>85000</v>
          </cell>
        </row>
        <row r="3">
          <cell r="A3" t="str">
            <v>AESST-MSED</v>
          </cell>
          <cell r="B3">
            <v>1</v>
          </cell>
          <cell r="C3">
            <v>65000</v>
          </cell>
          <cell r="D3">
            <v>65000</v>
          </cell>
          <cell r="E3">
            <v>65000</v>
          </cell>
          <cell r="F3">
            <v>65000</v>
          </cell>
        </row>
        <row r="4">
          <cell r="A4" t="str">
            <v>ARTED-AC</v>
          </cell>
          <cell r="B4">
            <v>1</v>
          </cell>
          <cell r="C4">
            <v>85000</v>
          </cell>
          <cell r="D4">
            <v>85000</v>
          </cell>
          <cell r="E4">
            <v>85000</v>
          </cell>
          <cell r="F4">
            <v>85000</v>
          </cell>
        </row>
        <row r="5">
          <cell r="A5" t="str">
            <v>ASE712-MAT</v>
          </cell>
          <cell r="B5">
            <v>1</v>
          </cell>
          <cell r="C5">
            <v>85000</v>
          </cell>
          <cell r="D5">
            <v>85000</v>
          </cell>
          <cell r="E5">
            <v>85000</v>
          </cell>
          <cell r="F5">
            <v>85000</v>
          </cell>
        </row>
        <row r="6">
          <cell r="A6" t="str">
            <v>BILEDED-AC</v>
          </cell>
          <cell r="B6">
            <v>1</v>
          </cell>
          <cell r="C6">
            <v>85000</v>
          </cell>
          <cell r="D6">
            <v>85000</v>
          </cell>
          <cell r="E6">
            <v>85000</v>
          </cell>
          <cell r="F6">
            <v>85000</v>
          </cell>
        </row>
        <row r="7">
          <cell r="A7" t="str">
            <v>CHDED-MAT</v>
          </cell>
          <cell r="B7">
            <v>2</v>
          </cell>
          <cell r="C7">
            <v>75000</v>
          </cell>
          <cell r="D7">
            <v>75000</v>
          </cell>
          <cell r="E7">
            <v>75000</v>
          </cell>
          <cell r="F7">
            <v>75000</v>
          </cell>
        </row>
        <row r="8">
          <cell r="A8" t="str">
            <v>CHDEDS-MAT</v>
          </cell>
          <cell r="B8">
            <v>1</v>
          </cell>
          <cell r="C8">
            <v>75000</v>
          </cell>
          <cell r="D8">
            <v>75000</v>
          </cell>
          <cell r="E8">
            <v>75000</v>
          </cell>
          <cell r="F8">
            <v>75000</v>
          </cell>
        </row>
        <row r="9">
          <cell r="A9" t="str">
            <v>CRL712-AC</v>
          </cell>
          <cell r="B9">
            <v>1</v>
          </cell>
          <cell r="C9">
            <v>75000</v>
          </cell>
          <cell r="D9">
            <v>75000</v>
          </cell>
          <cell r="E9">
            <v>75000</v>
          </cell>
          <cell r="F9">
            <v>75000</v>
          </cell>
        </row>
        <row r="10">
          <cell r="A10" t="str">
            <v>CRL712-MAT</v>
          </cell>
          <cell r="B10">
            <v>1</v>
          </cell>
          <cell r="C10">
            <v>85000</v>
          </cell>
          <cell r="D10">
            <v>85000</v>
          </cell>
          <cell r="E10">
            <v>85000</v>
          </cell>
          <cell r="F10">
            <v>85000</v>
          </cell>
        </row>
        <row r="11">
          <cell r="A11" t="str">
            <v>ECHED-MAT</v>
          </cell>
          <cell r="B11">
            <v>3</v>
          </cell>
          <cell r="C11">
            <v>65000</v>
          </cell>
          <cell r="D11">
            <v>65000</v>
          </cell>
          <cell r="E11">
            <v>55000</v>
          </cell>
          <cell r="F11">
            <v>75000</v>
          </cell>
        </row>
        <row r="12">
          <cell r="A12" t="str">
            <v>ENGLED-MAT</v>
          </cell>
          <cell r="B12">
            <v>1</v>
          </cell>
          <cell r="C12">
            <v>35000</v>
          </cell>
          <cell r="D12">
            <v>35000</v>
          </cell>
          <cell r="E12">
            <v>35000</v>
          </cell>
          <cell r="F12">
            <v>35000</v>
          </cell>
        </row>
        <row r="13">
          <cell r="A13" t="str">
            <v>FNES-MS</v>
          </cell>
          <cell r="B13">
            <v>1</v>
          </cell>
          <cell r="C13">
            <v>65000</v>
          </cell>
          <cell r="D13">
            <v>65000</v>
          </cell>
          <cell r="E13">
            <v>65000</v>
          </cell>
          <cell r="F13">
            <v>65000</v>
          </cell>
        </row>
        <row r="14">
          <cell r="A14" t="str">
            <v>LBHS-MLSMA</v>
          </cell>
          <cell r="B14">
            <v>1</v>
          </cell>
          <cell r="C14">
            <v>75000</v>
          </cell>
          <cell r="D14">
            <v>75000</v>
          </cell>
          <cell r="E14">
            <v>75000</v>
          </cell>
          <cell r="F14">
            <v>75000</v>
          </cell>
        </row>
        <row r="15">
          <cell r="A15" t="str">
            <v>LBSCI-MLS</v>
          </cell>
          <cell r="B15">
            <v>6</v>
          </cell>
          <cell r="C15">
            <v>68333</v>
          </cell>
          <cell r="D15">
            <v>75000</v>
          </cell>
          <cell r="E15">
            <v>45000</v>
          </cell>
          <cell r="F15">
            <v>75000</v>
          </cell>
        </row>
        <row r="16">
          <cell r="A16" t="str">
            <v>LCYTH-MSED</v>
          </cell>
          <cell r="B16">
            <v>1</v>
          </cell>
          <cell r="C16">
            <v>75000</v>
          </cell>
          <cell r="D16">
            <v>75000</v>
          </cell>
          <cell r="E16">
            <v>75000</v>
          </cell>
          <cell r="F16">
            <v>75000</v>
          </cell>
        </row>
        <row r="17">
          <cell r="A17" t="str">
            <v>MATHED-MAT</v>
          </cell>
          <cell r="B17">
            <v>1</v>
          </cell>
          <cell r="C17">
            <v>75000</v>
          </cell>
          <cell r="D17">
            <v>75000</v>
          </cell>
          <cell r="E17">
            <v>75000</v>
          </cell>
          <cell r="F17">
            <v>75000</v>
          </cell>
        </row>
        <row r="18">
          <cell r="A18" t="str">
            <v>MEDSPL-MLS</v>
          </cell>
          <cell r="B18">
            <v>1</v>
          </cell>
          <cell r="C18">
            <v>75000</v>
          </cell>
          <cell r="D18">
            <v>75000</v>
          </cell>
          <cell r="E18">
            <v>75000</v>
          </cell>
          <cell r="F18">
            <v>75000</v>
          </cell>
        </row>
        <row r="19">
          <cell r="A19" t="str">
            <v>MEDSPN-MLS</v>
          </cell>
          <cell r="B19">
            <v>1</v>
          </cell>
          <cell r="C19">
            <v>75000</v>
          </cell>
          <cell r="D19">
            <v>75000</v>
          </cell>
          <cell r="E19">
            <v>75000</v>
          </cell>
          <cell r="F19">
            <v>75000</v>
          </cell>
        </row>
        <row r="20">
          <cell r="A20" t="str">
            <v>MHLTCNS-MS</v>
          </cell>
          <cell r="B20">
            <v>3</v>
          </cell>
          <cell r="C20">
            <v>55000</v>
          </cell>
          <cell r="D20">
            <v>55000</v>
          </cell>
          <cell r="E20">
            <v>55000</v>
          </cell>
          <cell r="F20">
            <v>55000</v>
          </cell>
        </row>
        <row r="21">
          <cell r="A21" t="str">
            <v>MUED-MSED</v>
          </cell>
          <cell r="B21">
            <v>2</v>
          </cell>
          <cell r="C21">
            <v>85000</v>
          </cell>
          <cell r="D21">
            <v>85000</v>
          </cell>
          <cell r="E21">
            <v>85000</v>
          </cell>
          <cell r="F21">
            <v>85000</v>
          </cell>
        </row>
        <row r="22">
          <cell r="A22" t="str">
            <v>PHYED-MSED</v>
          </cell>
          <cell r="B22">
            <v>1</v>
          </cell>
          <cell r="C22">
            <v>75000</v>
          </cell>
          <cell r="D22">
            <v>75000</v>
          </cell>
          <cell r="E22">
            <v>75000</v>
          </cell>
          <cell r="F22">
            <v>75000</v>
          </cell>
        </row>
        <row r="23">
          <cell r="A23" t="str">
            <v>PSYCH-MA</v>
          </cell>
          <cell r="B23">
            <v>1</v>
          </cell>
          <cell r="C23">
            <v>15000</v>
          </cell>
          <cell r="D23">
            <v>15000</v>
          </cell>
          <cell r="E23">
            <v>15000</v>
          </cell>
          <cell r="F23">
            <v>15000</v>
          </cell>
        </row>
        <row r="24">
          <cell r="A24" t="str">
            <v>SLPSY-MSED</v>
          </cell>
          <cell r="B24">
            <v>1</v>
          </cell>
          <cell r="C24">
            <v>35000</v>
          </cell>
          <cell r="D24">
            <v>35000</v>
          </cell>
          <cell r="E24">
            <v>35000</v>
          </cell>
          <cell r="F24">
            <v>35000</v>
          </cell>
        </row>
        <row r="25">
          <cell r="A25" t="str">
            <v>SPEDM-MSED</v>
          </cell>
          <cell r="B25">
            <v>1</v>
          </cell>
          <cell r="C25">
            <v>85000</v>
          </cell>
          <cell r="D25">
            <v>85000</v>
          </cell>
          <cell r="E25">
            <v>85000</v>
          </cell>
          <cell r="F25">
            <v>85000</v>
          </cell>
        </row>
        <row r="26">
          <cell r="A26" t="str">
            <v>SPPTH-MA</v>
          </cell>
          <cell r="B26">
            <v>1</v>
          </cell>
          <cell r="C26">
            <v>75000</v>
          </cell>
          <cell r="D26">
            <v>75000</v>
          </cell>
          <cell r="E26">
            <v>75000</v>
          </cell>
          <cell r="F26">
            <v>75000</v>
          </cell>
        </row>
        <row r="27">
          <cell r="A27" t="str">
            <v>URBN-MA</v>
          </cell>
          <cell r="B27">
            <v>4</v>
          </cell>
          <cell r="C27">
            <v>71250</v>
          </cell>
          <cell r="D27">
            <v>85000</v>
          </cell>
          <cell r="E27">
            <v>15000</v>
          </cell>
          <cell r="F27">
            <v>100000</v>
          </cell>
        </row>
        <row r="28">
          <cell r="A28" t="str">
            <v>Grand Total</v>
          </cell>
          <cell r="B28">
            <v>40</v>
          </cell>
          <cell r="C28">
            <v>69375</v>
          </cell>
          <cell r="D28">
            <v>75000</v>
          </cell>
          <cell r="E28">
            <v>15000</v>
          </cell>
          <cell r="F28">
            <v>100000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EC4D1-5C75-7D4C-BCD8-ACEE792EBDF6}">
  <dimension ref="A1:R61"/>
  <sheetViews>
    <sheetView tabSelected="1" workbookViewId="0">
      <selection activeCell="H2" sqref="H2"/>
    </sheetView>
  </sheetViews>
  <sheetFormatPr baseColWidth="10" defaultRowHeight="16" x14ac:dyDescent="0.2"/>
  <cols>
    <col min="1" max="1" width="8.83203125" customWidth="1"/>
    <col min="2" max="5" width="10.83203125" style="3"/>
    <col min="6" max="6" width="10.83203125" style="36"/>
  </cols>
  <sheetData>
    <row r="1" spans="1:15" x14ac:dyDescent="0.2">
      <c r="A1" s="230" t="s">
        <v>443</v>
      </c>
      <c r="B1" s="230"/>
      <c r="C1" s="230"/>
      <c r="D1" s="230"/>
      <c r="E1" s="230"/>
      <c r="F1" s="230"/>
      <c r="G1" s="230"/>
    </row>
    <row r="2" spans="1:15" ht="17" customHeight="1" thickBot="1" x14ac:dyDescent="0.25">
      <c r="A2" s="37" t="s">
        <v>368</v>
      </c>
      <c r="B2" s="231" t="s">
        <v>369</v>
      </c>
      <c r="C2" s="232"/>
      <c r="D2" s="231" t="s">
        <v>370</v>
      </c>
      <c r="E2" s="232"/>
      <c r="F2" s="233" t="s">
        <v>371</v>
      </c>
      <c r="G2" s="234"/>
      <c r="H2" s="39"/>
    </row>
    <row r="3" spans="1:15" x14ac:dyDescent="0.2">
      <c r="A3" s="194" t="s">
        <v>372</v>
      </c>
      <c r="B3" s="47">
        <f>C3/$C$7</f>
        <v>0.60318725099601589</v>
      </c>
      <c r="C3" s="48">
        <v>1514</v>
      </c>
      <c r="D3" s="47">
        <f>E3/$E$7</f>
        <v>0.6899696048632219</v>
      </c>
      <c r="E3" s="49">
        <v>681</v>
      </c>
      <c r="F3" s="42">
        <f>G3/$G$7</f>
        <v>0.62768086931655709</v>
      </c>
      <c r="G3" s="50">
        <f>SUM(C3,E3)</f>
        <v>2195</v>
      </c>
      <c r="O3" s="23"/>
    </row>
    <row r="4" spans="1:15" x14ac:dyDescent="0.2">
      <c r="A4" s="194" t="s">
        <v>373</v>
      </c>
      <c r="B4" s="47">
        <f>C4/$C$7</f>
        <v>0.15338645418326693</v>
      </c>
      <c r="C4" s="49">
        <v>385</v>
      </c>
      <c r="D4" s="47">
        <f>E4/$E$7</f>
        <v>0.15298885511651469</v>
      </c>
      <c r="E4" s="49">
        <v>151</v>
      </c>
      <c r="F4" s="42">
        <f>G4/$G$7</f>
        <v>0.15327423505862167</v>
      </c>
      <c r="G4" s="50">
        <f t="shared" ref="G4:G5" si="0">SUM(C4,E4)</f>
        <v>536</v>
      </c>
    </row>
    <row r="5" spans="1:15" x14ac:dyDescent="0.2">
      <c r="A5" s="194" t="s">
        <v>374</v>
      </c>
      <c r="B5" s="47">
        <f>C5/$C$7</f>
        <v>7.6892430278884469E-2</v>
      </c>
      <c r="C5" s="49">
        <v>193</v>
      </c>
      <c r="D5" s="47">
        <f>E5/$E$7</f>
        <v>6.3829787234042548E-2</v>
      </c>
      <c r="E5" s="49">
        <v>63</v>
      </c>
      <c r="F5" s="42">
        <f>G5/$G$7</f>
        <v>7.3205604804117821E-2</v>
      </c>
      <c r="G5" s="50">
        <f t="shared" si="0"/>
        <v>256</v>
      </c>
    </row>
    <row r="6" spans="1:15" x14ac:dyDescent="0.2">
      <c r="A6" s="195" t="s">
        <v>375</v>
      </c>
      <c r="B6" s="136">
        <f>C6/$C$7</f>
        <v>0.24780876494023904</v>
      </c>
      <c r="C6" s="137">
        <v>622</v>
      </c>
      <c r="D6" s="136">
        <f>E6/$E$7</f>
        <v>0.12360688956433637</v>
      </c>
      <c r="E6" s="137">
        <v>122</v>
      </c>
      <c r="F6" s="138">
        <f>G6/$G$7</f>
        <v>0.21275378896196739</v>
      </c>
      <c r="G6" s="139">
        <f>SUM(C6,E6)</f>
        <v>744</v>
      </c>
    </row>
    <row r="7" spans="1:15" ht="17" thickBot="1" x14ac:dyDescent="0.25">
      <c r="A7" s="189" t="s">
        <v>371</v>
      </c>
      <c r="B7" s="190">
        <v>1</v>
      </c>
      <c r="C7" s="191">
        <v>2510</v>
      </c>
      <c r="D7" s="190">
        <v>1</v>
      </c>
      <c r="E7" s="191">
        <v>987</v>
      </c>
      <c r="F7" s="192">
        <v>1</v>
      </c>
      <c r="G7" s="193">
        <f t="shared" ref="G7" si="1">SUM(C7,E7)</f>
        <v>3497</v>
      </c>
      <c r="O7" s="23"/>
    </row>
    <row r="8" spans="1:15" x14ac:dyDescent="0.2">
      <c r="A8" s="184"/>
      <c r="B8" s="185"/>
      <c r="C8" s="186"/>
      <c r="D8" s="185"/>
      <c r="E8" s="186"/>
      <c r="F8" s="187"/>
      <c r="G8" s="188"/>
      <c r="O8" s="23"/>
    </row>
    <row r="10" spans="1:15" x14ac:dyDescent="0.2">
      <c r="A10" s="230" t="s">
        <v>444</v>
      </c>
      <c r="B10" s="230"/>
      <c r="C10" s="230"/>
      <c r="D10" s="230"/>
      <c r="E10" s="230"/>
      <c r="F10" s="230"/>
      <c r="G10" s="230"/>
      <c r="I10" s="229" t="s">
        <v>442</v>
      </c>
      <c r="J10" s="229"/>
      <c r="K10" s="229"/>
      <c r="L10" s="229"/>
    </row>
    <row r="11" spans="1:15" ht="17" thickBot="1" x14ac:dyDescent="0.25">
      <c r="A11" s="37" t="s">
        <v>368</v>
      </c>
      <c r="B11" s="231" t="s">
        <v>369</v>
      </c>
      <c r="C11" s="232"/>
      <c r="D11" s="231" t="s">
        <v>370</v>
      </c>
      <c r="E11" s="232"/>
      <c r="F11" s="233" t="s">
        <v>371</v>
      </c>
      <c r="G11" s="234"/>
      <c r="H11" s="39"/>
      <c r="I11" s="229"/>
      <c r="J11" s="229"/>
      <c r="K11" s="229"/>
      <c r="L11" s="229"/>
    </row>
    <row r="12" spans="1:15" x14ac:dyDescent="0.2">
      <c r="A12" s="194" t="s">
        <v>372</v>
      </c>
      <c r="B12" s="47">
        <f>C12/$C$16</f>
        <v>0.60318725099601589</v>
      </c>
      <c r="C12" s="48">
        <v>1514</v>
      </c>
      <c r="D12" s="47">
        <f>E12/$E$16</f>
        <v>0.6899696048632219</v>
      </c>
      <c r="E12" s="49">
        <v>681</v>
      </c>
      <c r="F12" s="42">
        <f>G12/$G$16</f>
        <v>0.62768086931655709</v>
      </c>
      <c r="G12" s="50">
        <f>SUM(C12,E12)</f>
        <v>2195</v>
      </c>
      <c r="I12" s="229"/>
      <c r="J12" s="229"/>
      <c r="K12" s="229"/>
      <c r="L12" s="229"/>
    </row>
    <row r="13" spans="1:15" x14ac:dyDescent="0.2">
      <c r="A13" s="194" t="s">
        <v>373</v>
      </c>
      <c r="B13" s="47">
        <f>C13/$C$16</f>
        <v>9.7211155378486055E-2</v>
      </c>
      <c r="C13" s="49">
        <v>244</v>
      </c>
      <c r="D13" s="47">
        <f>E13/$E$16</f>
        <v>0.1337386018237082</v>
      </c>
      <c r="E13" s="49">
        <v>132</v>
      </c>
      <c r="F13" s="42">
        <f>G13/$G$16</f>
        <v>0.10752073205604804</v>
      </c>
      <c r="G13" s="50">
        <f t="shared" ref="G13:G15" si="2">SUM(C13,E13)</f>
        <v>376</v>
      </c>
      <c r="I13" s="229"/>
      <c r="J13" s="229"/>
      <c r="K13" s="229"/>
      <c r="L13" s="229"/>
    </row>
    <row r="14" spans="1:15" x14ac:dyDescent="0.2">
      <c r="A14" s="194" t="s">
        <v>374</v>
      </c>
      <c r="B14" s="47">
        <f>C14/$C$16</f>
        <v>5.3784860557768925E-2</v>
      </c>
      <c r="C14" s="49">
        <v>135</v>
      </c>
      <c r="D14" s="47">
        <f>E14/$E$16</f>
        <v>5.3698074974670718E-2</v>
      </c>
      <c r="E14" s="49">
        <v>53</v>
      </c>
      <c r="F14" s="42">
        <f>G14/$G$16</f>
        <v>5.3760366028024018E-2</v>
      </c>
      <c r="G14" s="50">
        <f t="shared" si="2"/>
        <v>188</v>
      </c>
      <c r="I14" s="229"/>
      <c r="J14" s="229"/>
      <c r="K14" s="229"/>
      <c r="L14" s="229"/>
    </row>
    <row r="15" spans="1:15" ht="17" thickBot="1" x14ac:dyDescent="0.25">
      <c r="A15" s="196" t="s">
        <v>375</v>
      </c>
      <c r="B15" s="51">
        <f>C15/$C$16</f>
        <v>0.24581673306772908</v>
      </c>
      <c r="C15" s="137">
        <v>617</v>
      </c>
      <c r="D15" s="51">
        <f>E15/$E$16</f>
        <v>0.12259371833839919</v>
      </c>
      <c r="E15" s="137">
        <v>121</v>
      </c>
      <c r="F15" s="115">
        <f>G15/$G$16</f>
        <v>0.2110380325993709</v>
      </c>
      <c r="G15" s="182">
        <f t="shared" si="2"/>
        <v>738</v>
      </c>
      <c r="I15" s="229"/>
      <c r="J15" s="229"/>
      <c r="K15" s="229"/>
      <c r="L15" s="229"/>
    </row>
    <row r="16" spans="1:15" ht="17" thickBot="1" x14ac:dyDescent="0.25">
      <c r="A16" s="113" t="s">
        <v>371</v>
      </c>
      <c r="B16" s="114">
        <v>1</v>
      </c>
      <c r="C16" s="191">
        <v>2510</v>
      </c>
      <c r="D16" s="114">
        <v>1</v>
      </c>
      <c r="E16" s="191">
        <v>987</v>
      </c>
      <c r="F16" s="116">
        <v>1</v>
      </c>
      <c r="G16" s="127">
        <f t="shared" ref="G16" si="3">SUM(C16,E16)</f>
        <v>3497</v>
      </c>
      <c r="I16" s="229"/>
      <c r="J16" s="229"/>
      <c r="K16" s="229"/>
      <c r="L16" s="229"/>
    </row>
    <row r="17" spans="1:18" x14ac:dyDescent="0.2">
      <c r="I17" s="229"/>
      <c r="J17" s="229"/>
      <c r="K17" s="229"/>
      <c r="L17" s="229"/>
    </row>
    <row r="18" spans="1:18" x14ac:dyDescent="0.2">
      <c r="B18" s="25"/>
      <c r="O18" s="23"/>
    </row>
    <row r="20" spans="1:18" x14ac:dyDescent="0.2">
      <c r="A20" s="35" t="s">
        <v>445</v>
      </c>
    </row>
    <row r="21" spans="1:18" ht="17" thickBot="1" x14ac:dyDescent="0.25">
      <c r="A21" s="37" t="s">
        <v>368</v>
      </c>
      <c r="B21" s="41" t="s">
        <v>411</v>
      </c>
      <c r="C21" s="41" t="s">
        <v>377</v>
      </c>
      <c r="D21" s="41" t="s">
        <v>378</v>
      </c>
      <c r="E21" s="41" t="s">
        <v>379</v>
      </c>
      <c r="F21" s="41" t="s">
        <v>380</v>
      </c>
      <c r="G21" s="41" t="s">
        <v>381</v>
      </c>
      <c r="H21" s="41" t="s">
        <v>382</v>
      </c>
      <c r="I21" s="41" t="s">
        <v>383</v>
      </c>
      <c r="J21" s="41" t="s">
        <v>387</v>
      </c>
      <c r="K21" s="41" t="s">
        <v>384</v>
      </c>
      <c r="L21" s="41" t="s">
        <v>385</v>
      </c>
      <c r="M21" s="41" t="s">
        <v>388</v>
      </c>
      <c r="N21" s="41" t="s">
        <v>386</v>
      </c>
      <c r="O21" s="38" t="s">
        <v>371</v>
      </c>
    </row>
    <row r="22" spans="1:18" x14ac:dyDescent="0.2">
      <c r="A22" s="70"/>
      <c r="B22" s="52">
        <v>1514</v>
      </c>
      <c r="C22" s="53"/>
      <c r="D22" s="53"/>
      <c r="E22" s="53"/>
      <c r="F22" s="53"/>
      <c r="G22" s="53"/>
      <c r="H22" s="53"/>
      <c r="I22" s="53"/>
      <c r="J22" s="53"/>
      <c r="K22" s="53"/>
      <c r="L22" s="53"/>
      <c r="M22" s="53"/>
      <c r="N22" s="53"/>
      <c r="O22" s="50">
        <f>SUM(B22:N22)</f>
        <v>1514</v>
      </c>
    </row>
    <row r="23" spans="1:18" x14ac:dyDescent="0.2">
      <c r="A23" s="70" t="s">
        <v>373</v>
      </c>
      <c r="B23" s="53"/>
      <c r="C23" s="53">
        <v>81</v>
      </c>
      <c r="D23" s="53">
        <v>38</v>
      </c>
      <c r="E23" s="53"/>
      <c r="F23" s="53"/>
      <c r="G23" s="53"/>
      <c r="H23" s="53">
        <v>2</v>
      </c>
      <c r="I23" s="53"/>
      <c r="J23" s="53"/>
      <c r="K23" s="53"/>
      <c r="L23" s="53">
        <v>110</v>
      </c>
      <c r="M23" s="53"/>
      <c r="N23" s="53">
        <v>13</v>
      </c>
      <c r="O23" s="50">
        <f t="shared" ref="O23:O26" si="4">SUM(B23:N23)</f>
        <v>244</v>
      </c>
      <c r="R23" s="23"/>
    </row>
    <row r="24" spans="1:18" x14ac:dyDescent="0.2">
      <c r="A24" s="70" t="s">
        <v>374</v>
      </c>
      <c r="B24" s="53"/>
      <c r="C24" s="53">
        <v>56</v>
      </c>
      <c r="D24" s="53">
        <v>17</v>
      </c>
      <c r="E24" s="53">
        <v>1</v>
      </c>
      <c r="F24" s="53">
        <v>1</v>
      </c>
      <c r="G24" s="53"/>
      <c r="H24" s="53">
        <v>1</v>
      </c>
      <c r="I24" s="53"/>
      <c r="J24" s="53"/>
      <c r="K24" s="53">
        <v>5</v>
      </c>
      <c r="L24" s="53">
        <v>41</v>
      </c>
      <c r="M24" s="53">
        <v>10</v>
      </c>
      <c r="N24" s="53">
        <v>3</v>
      </c>
      <c r="O24" s="50">
        <f t="shared" si="4"/>
        <v>135</v>
      </c>
    </row>
    <row r="25" spans="1:18" ht="17" thickBot="1" x14ac:dyDescent="0.25">
      <c r="A25" s="197" t="s">
        <v>375</v>
      </c>
      <c r="B25" s="54"/>
      <c r="C25" s="55"/>
      <c r="D25" s="55"/>
      <c r="E25" s="55"/>
      <c r="F25" s="55"/>
      <c r="G25" s="55"/>
      <c r="H25" s="55"/>
      <c r="I25" s="55"/>
      <c r="J25" s="55"/>
      <c r="K25" s="55">
        <v>617</v>
      </c>
      <c r="L25" s="55"/>
      <c r="M25" s="55"/>
      <c r="N25" s="55"/>
      <c r="O25" s="182">
        <f t="shared" si="4"/>
        <v>617</v>
      </c>
    </row>
    <row r="26" spans="1:18" x14ac:dyDescent="0.2">
      <c r="A26" s="198" t="s">
        <v>371</v>
      </c>
      <c r="B26" s="199">
        <v>1514</v>
      </c>
      <c r="C26" s="200">
        <v>137</v>
      </c>
      <c r="D26" s="200">
        <v>55</v>
      </c>
      <c r="E26" s="200">
        <v>1</v>
      </c>
      <c r="F26" s="200">
        <v>1</v>
      </c>
      <c r="G26" s="200">
        <v>0</v>
      </c>
      <c r="H26" s="200">
        <v>3</v>
      </c>
      <c r="I26" s="200">
        <v>0</v>
      </c>
      <c r="J26" s="200">
        <v>0</v>
      </c>
      <c r="K26" s="200">
        <v>622</v>
      </c>
      <c r="L26" s="200">
        <v>151</v>
      </c>
      <c r="M26" s="200">
        <v>10</v>
      </c>
      <c r="N26" s="200">
        <v>16</v>
      </c>
      <c r="O26" s="201">
        <f t="shared" si="4"/>
        <v>2510</v>
      </c>
    </row>
    <row r="27" spans="1:18" ht="17" thickBot="1" x14ac:dyDescent="0.25">
      <c r="A27" s="202" t="s">
        <v>389</v>
      </c>
      <c r="B27" s="203">
        <f>B26/$O$26</f>
        <v>0.60318725099601589</v>
      </c>
      <c r="C27" s="203">
        <f t="shared" ref="C27:O27" si="5">C26/$O$26</f>
        <v>5.458167330677291E-2</v>
      </c>
      <c r="D27" s="203">
        <f t="shared" si="5"/>
        <v>2.1912350597609563E-2</v>
      </c>
      <c r="E27" s="203">
        <f t="shared" si="5"/>
        <v>3.9840637450199205E-4</v>
      </c>
      <c r="F27" s="203">
        <f t="shared" si="5"/>
        <v>3.9840637450199205E-4</v>
      </c>
      <c r="G27" s="203">
        <f t="shared" si="5"/>
        <v>0</v>
      </c>
      <c r="H27" s="203">
        <f t="shared" si="5"/>
        <v>1.195219123505976E-3</v>
      </c>
      <c r="I27" s="203">
        <f t="shared" si="5"/>
        <v>0</v>
      </c>
      <c r="J27" s="203">
        <f t="shared" si="5"/>
        <v>0</v>
      </c>
      <c r="K27" s="203">
        <f t="shared" si="5"/>
        <v>0.24780876494023904</v>
      </c>
      <c r="L27" s="203">
        <f t="shared" si="5"/>
        <v>6.0159362549800796E-2</v>
      </c>
      <c r="M27" s="203">
        <f t="shared" si="5"/>
        <v>3.9840637450199202E-3</v>
      </c>
      <c r="N27" s="203">
        <f t="shared" si="5"/>
        <v>6.3745019920318727E-3</v>
      </c>
      <c r="O27" s="183">
        <f t="shared" si="5"/>
        <v>1</v>
      </c>
      <c r="R27" s="23"/>
    </row>
    <row r="28" spans="1:18" x14ac:dyDescent="0.2">
      <c r="A28" s="44"/>
      <c r="B28" s="45"/>
      <c r="C28" s="45"/>
      <c r="D28" s="45"/>
      <c r="E28" s="45"/>
      <c r="F28" s="45"/>
      <c r="G28" s="45"/>
      <c r="H28" s="45"/>
      <c r="I28" s="45"/>
      <c r="J28" s="45"/>
      <c r="K28" s="45"/>
      <c r="L28" s="45"/>
      <c r="M28" s="45"/>
      <c r="N28" s="45"/>
      <c r="O28" s="46"/>
    </row>
    <row r="30" spans="1:18" x14ac:dyDescent="0.2">
      <c r="A30" s="35" t="s">
        <v>446</v>
      </c>
    </row>
    <row r="31" spans="1:18" ht="17" thickBot="1" x14ac:dyDescent="0.25">
      <c r="A31" s="37" t="s">
        <v>368</v>
      </c>
      <c r="B31" s="41" t="s">
        <v>411</v>
      </c>
      <c r="C31" s="41" t="s">
        <v>377</v>
      </c>
      <c r="D31" s="41" t="s">
        <v>378</v>
      </c>
      <c r="E31" s="41" t="s">
        <v>379</v>
      </c>
      <c r="F31" s="41" t="s">
        <v>380</v>
      </c>
      <c r="G31" s="41" t="s">
        <v>381</v>
      </c>
      <c r="H31" s="41" t="s">
        <v>382</v>
      </c>
      <c r="I31" s="41" t="s">
        <v>383</v>
      </c>
      <c r="J31" s="41" t="s">
        <v>387</v>
      </c>
      <c r="K31" s="41" t="s">
        <v>384</v>
      </c>
      <c r="L31" s="41" t="s">
        <v>385</v>
      </c>
      <c r="M31" s="41" t="s">
        <v>388</v>
      </c>
      <c r="N31" s="41" t="s">
        <v>386</v>
      </c>
      <c r="O31" s="38" t="s">
        <v>371</v>
      </c>
    </row>
    <row r="32" spans="1:18" x14ac:dyDescent="0.2">
      <c r="A32" s="70"/>
      <c r="B32" s="52">
        <v>681</v>
      </c>
      <c r="C32" s="53"/>
      <c r="D32" s="53"/>
      <c r="E32" s="53"/>
      <c r="F32" s="53"/>
      <c r="G32" s="53"/>
      <c r="H32" s="53"/>
      <c r="I32" s="53"/>
      <c r="J32" s="53"/>
      <c r="K32" s="53"/>
      <c r="L32" s="53"/>
      <c r="M32" s="53"/>
      <c r="N32" s="53"/>
      <c r="O32" s="50">
        <f>SUM(B32:N32)</f>
        <v>681</v>
      </c>
    </row>
    <row r="33" spans="1:15" x14ac:dyDescent="0.2">
      <c r="A33" s="70" t="s">
        <v>373</v>
      </c>
      <c r="B33" s="53"/>
      <c r="C33" s="53">
        <v>68</v>
      </c>
      <c r="D33" s="53">
        <v>31</v>
      </c>
      <c r="E33" s="53"/>
      <c r="F33" s="53"/>
      <c r="G33" s="53"/>
      <c r="H33" s="53">
        <v>1</v>
      </c>
      <c r="I33" s="53"/>
      <c r="J33" s="53"/>
      <c r="K33" s="53"/>
      <c r="L33" s="53">
        <v>29</v>
      </c>
      <c r="M33" s="53"/>
      <c r="N33" s="53">
        <v>3</v>
      </c>
      <c r="O33" s="50">
        <f t="shared" ref="O33:O36" si="6">SUM(B33:N33)</f>
        <v>132</v>
      </c>
    </row>
    <row r="34" spans="1:15" x14ac:dyDescent="0.2">
      <c r="A34" s="70" t="s">
        <v>374</v>
      </c>
      <c r="B34" s="53"/>
      <c r="C34" s="53">
        <v>41</v>
      </c>
      <c r="D34" s="53">
        <v>5</v>
      </c>
      <c r="E34" s="53"/>
      <c r="F34" s="53"/>
      <c r="G34" s="53"/>
      <c r="H34" s="53">
        <v>1</v>
      </c>
      <c r="I34" s="53"/>
      <c r="J34" s="53"/>
      <c r="K34" s="53"/>
      <c r="L34" s="53">
        <v>4</v>
      </c>
      <c r="M34" s="53">
        <v>2</v>
      </c>
      <c r="N34" s="53"/>
      <c r="O34" s="50">
        <f t="shared" si="6"/>
        <v>53</v>
      </c>
    </row>
    <row r="35" spans="1:15" ht="17" thickBot="1" x14ac:dyDescent="0.25">
      <c r="A35" s="197" t="s">
        <v>375</v>
      </c>
      <c r="B35" s="54"/>
      <c r="C35" s="55"/>
      <c r="D35" s="55"/>
      <c r="E35" s="55"/>
      <c r="F35" s="55"/>
      <c r="G35" s="55"/>
      <c r="H35" s="55"/>
      <c r="I35" s="55"/>
      <c r="J35" s="55"/>
      <c r="K35" s="55">
        <v>121</v>
      </c>
      <c r="L35" s="55"/>
      <c r="M35" s="55"/>
      <c r="N35" s="55"/>
      <c r="O35" s="182">
        <f t="shared" si="6"/>
        <v>121</v>
      </c>
    </row>
    <row r="36" spans="1:15" x14ac:dyDescent="0.2">
      <c r="A36" s="198" t="s">
        <v>371</v>
      </c>
      <c r="B36" s="199">
        <v>681</v>
      </c>
      <c r="C36" s="200">
        <v>109</v>
      </c>
      <c r="D36" s="200">
        <v>36</v>
      </c>
      <c r="E36" s="200">
        <v>0</v>
      </c>
      <c r="F36" s="200">
        <v>0</v>
      </c>
      <c r="G36" s="200">
        <v>0</v>
      </c>
      <c r="H36" s="200">
        <v>2</v>
      </c>
      <c r="I36" s="200">
        <v>0</v>
      </c>
      <c r="J36" s="200">
        <v>0</v>
      </c>
      <c r="K36" s="200">
        <v>121</v>
      </c>
      <c r="L36" s="200">
        <v>33</v>
      </c>
      <c r="M36" s="200">
        <v>2</v>
      </c>
      <c r="N36" s="200">
        <v>3</v>
      </c>
      <c r="O36" s="201">
        <f t="shared" si="6"/>
        <v>987</v>
      </c>
    </row>
    <row r="37" spans="1:15" ht="17" thickBot="1" x14ac:dyDescent="0.25">
      <c r="A37" s="202" t="s">
        <v>389</v>
      </c>
      <c r="B37" s="203">
        <f>B36/$O$36</f>
        <v>0.6899696048632219</v>
      </c>
      <c r="C37" s="203">
        <f t="shared" ref="C37:O37" si="7">C36/$O$36</f>
        <v>0.11043566362715299</v>
      </c>
      <c r="D37" s="203">
        <f t="shared" si="7"/>
        <v>3.64741641337386E-2</v>
      </c>
      <c r="E37" s="203">
        <f t="shared" si="7"/>
        <v>0</v>
      </c>
      <c r="F37" s="203">
        <f t="shared" si="7"/>
        <v>0</v>
      </c>
      <c r="G37" s="203">
        <f t="shared" si="7"/>
        <v>0</v>
      </c>
      <c r="H37" s="203">
        <f t="shared" si="7"/>
        <v>2.0263424518743669E-3</v>
      </c>
      <c r="I37" s="203">
        <f t="shared" si="7"/>
        <v>0</v>
      </c>
      <c r="J37" s="203">
        <f t="shared" si="7"/>
        <v>0</v>
      </c>
      <c r="K37" s="203">
        <f t="shared" si="7"/>
        <v>0.12259371833839919</v>
      </c>
      <c r="L37" s="203">
        <f t="shared" si="7"/>
        <v>3.3434650455927049E-2</v>
      </c>
      <c r="M37" s="203">
        <f t="shared" si="7"/>
        <v>2.0263424518743669E-3</v>
      </c>
      <c r="N37" s="203">
        <f t="shared" si="7"/>
        <v>3.0395136778115501E-3</v>
      </c>
      <c r="O37" s="183">
        <f t="shared" si="7"/>
        <v>1</v>
      </c>
    </row>
    <row r="38" spans="1:15" x14ac:dyDescent="0.2">
      <c r="B38" s="25"/>
      <c r="O38" s="23"/>
    </row>
    <row r="39" spans="1:15" x14ac:dyDescent="0.2">
      <c r="A39" s="35"/>
    </row>
    <row r="40" spans="1:15" x14ac:dyDescent="0.2">
      <c r="A40" s="39"/>
      <c r="B40" s="73"/>
      <c r="C40" s="73"/>
      <c r="D40" s="73"/>
      <c r="E40" s="73"/>
      <c r="F40" s="73"/>
      <c r="G40" s="73"/>
      <c r="H40" s="73"/>
      <c r="I40" s="73"/>
      <c r="J40" s="73"/>
      <c r="K40" s="73"/>
      <c r="L40" s="73"/>
      <c r="M40" s="73"/>
      <c r="N40" s="73"/>
      <c r="O40" s="40"/>
    </row>
    <row r="41" spans="1:15" x14ac:dyDescent="0.2">
      <c r="B41" s="52"/>
      <c r="C41" s="53"/>
      <c r="D41" s="53"/>
      <c r="E41" s="53"/>
      <c r="F41" s="53"/>
      <c r="G41" s="53"/>
      <c r="H41" s="53"/>
      <c r="I41" s="53"/>
      <c r="J41" s="53"/>
      <c r="K41" s="53"/>
      <c r="L41" s="53"/>
      <c r="M41" s="53"/>
      <c r="N41" s="53"/>
      <c r="O41" s="50"/>
    </row>
    <row r="42" spans="1:15" x14ac:dyDescent="0.2">
      <c r="B42" s="53"/>
      <c r="C42" s="53"/>
      <c r="D42" s="53"/>
      <c r="E42" s="53"/>
      <c r="F42" s="53"/>
      <c r="G42" s="53"/>
      <c r="H42" s="53"/>
      <c r="I42" s="53"/>
      <c r="J42" s="53"/>
      <c r="K42" s="53"/>
      <c r="L42" s="53"/>
      <c r="M42" s="53"/>
      <c r="N42" s="53"/>
      <c r="O42" s="134"/>
    </row>
    <row r="43" spans="1:15" x14ac:dyDescent="0.2">
      <c r="B43" s="53"/>
      <c r="C43" s="53"/>
      <c r="D43" s="53"/>
      <c r="E43" s="53"/>
      <c r="F43" s="53"/>
      <c r="G43" s="53"/>
      <c r="H43" s="53"/>
      <c r="I43" s="53"/>
      <c r="J43" s="53"/>
      <c r="K43" s="53"/>
      <c r="L43" s="53"/>
      <c r="M43" s="53"/>
      <c r="N43" s="53"/>
      <c r="O43" s="134"/>
    </row>
    <row r="44" spans="1:15" x14ac:dyDescent="0.2">
      <c r="B44" s="53"/>
      <c r="C44" s="53"/>
      <c r="D44" s="53"/>
      <c r="E44" s="53"/>
      <c r="F44" s="53"/>
      <c r="G44" s="53"/>
      <c r="H44" s="53"/>
      <c r="I44" s="53"/>
      <c r="J44" s="53"/>
      <c r="K44" s="53"/>
      <c r="L44" s="53"/>
      <c r="M44" s="53"/>
      <c r="N44" s="53"/>
      <c r="O44" s="134"/>
    </row>
    <row r="45" spans="1:15" x14ac:dyDescent="0.2">
      <c r="B45" s="53"/>
      <c r="C45" s="53"/>
      <c r="D45" s="53"/>
      <c r="E45" s="53"/>
      <c r="F45" s="53"/>
      <c r="G45" s="53"/>
      <c r="H45" s="53"/>
      <c r="I45" s="53"/>
      <c r="J45" s="53"/>
      <c r="K45" s="53"/>
      <c r="L45" s="53"/>
      <c r="M45" s="53"/>
      <c r="N45" s="53"/>
      <c r="O45" s="134"/>
    </row>
    <row r="46" spans="1:15" x14ac:dyDescent="0.2">
      <c r="B46" s="53"/>
      <c r="C46" s="53"/>
      <c r="D46" s="53"/>
      <c r="E46" s="53"/>
      <c r="F46" s="53"/>
      <c r="G46" s="53"/>
      <c r="H46" s="53"/>
      <c r="I46" s="53"/>
      <c r="J46" s="53"/>
      <c r="K46" s="53"/>
      <c r="L46" s="53"/>
      <c r="M46" s="53"/>
      <c r="N46" s="53"/>
      <c r="O46" s="134"/>
    </row>
    <row r="47" spans="1:15" x14ac:dyDescent="0.2">
      <c r="B47" s="25"/>
      <c r="F47" s="3"/>
      <c r="G47" s="3"/>
      <c r="H47" s="3"/>
      <c r="I47" s="3"/>
      <c r="J47" s="3"/>
      <c r="K47" s="3"/>
      <c r="L47" s="3"/>
      <c r="M47" s="3"/>
      <c r="N47" s="3"/>
      <c r="O47" s="135"/>
    </row>
    <row r="48" spans="1:15" x14ac:dyDescent="0.2">
      <c r="A48" s="44"/>
      <c r="B48" s="45"/>
      <c r="C48" s="45"/>
      <c r="D48" s="45"/>
      <c r="E48" s="45"/>
      <c r="F48" s="45"/>
      <c r="G48" s="45"/>
      <c r="H48" s="45"/>
      <c r="I48" s="45"/>
      <c r="J48" s="45"/>
      <c r="K48" s="45"/>
      <c r="L48" s="45"/>
      <c r="M48" s="45"/>
      <c r="N48" s="45"/>
      <c r="O48" s="46"/>
    </row>
    <row r="49" spans="1:15" x14ac:dyDescent="0.2">
      <c r="A49" s="44"/>
      <c r="B49" s="45"/>
      <c r="C49" s="45"/>
      <c r="D49" s="45"/>
      <c r="E49" s="45"/>
      <c r="F49" s="45"/>
      <c r="G49" s="45"/>
      <c r="H49" s="45"/>
      <c r="I49" s="45"/>
      <c r="J49" s="45"/>
      <c r="K49" s="45"/>
      <c r="L49" s="45"/>
      <c r="M49" s="45"/>
      <c r="N49" s="45"/>
      <c r="O49" s="46"/>
    </row>
    <row r="50" spans="1:15" x14ac:dyDescent="0.2">
      <c r="A50" s="44"/>
      <c r="B50" s="45"/>
      <c r="C50" s="45"/>
      <c r="D50" s="45"/>
      <c r="E50" s="45"/>
      <c r="F50" s="45"/>
      <c r="G50" s="45"/>
      <c r="H50" s="45"/>
      <c r="I50" s="45"/>
      <c r="J50" s="45"/>
      <c r="K50" s="45"/>
      <c r="L50" s="45"/>
      <c r="M50" s="45"/>
      <c r="N50" s="45"/>
      <c r="O50" s="46"/>
    </row>
    <row r="52" spans="1:15" x14ac:dyDescent="0.2">
      <c r="A52" s="35"/>
    </row>
    <row r="53" spans="1:15" x14ac:dyDescent="0.2">
      <c r="A53" s="39"/>
      <c r="B53" s="73"/>
      <c r="C53" s="73"/>
      <c r="D53" s="73"/>
      <c r="E53" s="73"/>
      <c r="F53" s="73"/>
      <c r="G53" s="73"/>
      <c r="H53" s="73"/>
      <c r="I53" s="73"/>
      <c r="J53" s="73"/>
      <c r="K53" s="73"/>
      <c r="L53" s="73"/>
      <c r="M53" s="73"/>
      <c r="N53" s="73"/>
      <c r="O53" s="40"/>
    </row>
    <row r="54" spans="1:15" x14ac:dyDescent="0.2">
      <c r="B54" s="52"/>
      <c r="C54" s="53"/>
      <c r="D54" s="53"/>
      <c r="E54" s="53"/>
      <c r="F54" s="53"/>
      <c r="G54" s="53"/>
      <c r="H54" s="53"/>
      <c r="I54" s="53"/>
      <c r="J54" s="53"/>
      <c r="K54" s="53"/>
      <c r="L54" s="53"/>
      <c r="M54" s="53"/>
      <c r="N54" s="53"/>
      <c r="O54" s="50"/>
    </row>
    <row r="55" spans="1:15" x14ac:dyDescent="0.2">
      <c r="B55" s="53"/>
      <c r="C55" s="53"/>
      <c r="D55" s="53"/>
      <c r="E55" s="53"/>
      <c r="F55" s="53"/>
      <c r="G55" s="53"/>
      <c r="H55" s="53"/>
      <c r="I55" s="53"/>
      <c r="J55" s="53"/>
      <c r="K55" s="53"/>
      <c r="L55" s="53"/>
      <c r="M55" s="53"/>
      <c r="N55" s="53"/>
      <c r="O55" s="134"/>
    </row>
    <row r="56" spans="1:15" x14ac:dyDescent="0.2">
      <c r="B56" s="53"/>
      <c r="C56" s="53"/>
      <c r="D56" s="53"/>
      <c r="E56" s="53"/>
      <c r="F56" s="53"/>
      <c r="G56" s="53"/>
      <c r="H56" s="53"/>
      <c r="I56" s="53"/>
      <c r="J56" s="53"/>
      <c r="K56" s="53"/>
      <c r="L56" s="53"/>
      <c r="M56" s="53"/>
      <c r="N56" s="53"/>
      <c r="O56" s="134"/>
    </row>
    <row r="57" spans="1:15" x14ac:dyDescent="0.2">
      <c r="B57" s="53"/>
      <c r="C57" s="53"/>
      <c r="D57" s="53"/>
      <c r="E57" s="53"/>
      <c r="F57" s="53"/>
      <c r="G57" s="53"/>
      <c r="H57" s="53"/>
      <c r="I57" s="53"/>
      <c r="J57" s="53"/>
      <c r="K57" s="53"/>
      <c r="L57" s="53"/>
      <c r="M57" s="53"/>
      <c r="N57" s="53"/>
      <c r="O57" s="134"/>
    </row>
    <row r="58" spans="1:15" x14ac:dyDescent="0.2">
      <c r="B58" s="53"/>
      <c r="C58" s="53"/>
      <c r="D58" s="53"/>
      <c r="E58" s="53"/>
      <c r="F58" s="53"/>
      <c r="G58" s="53"/>
      <c r="H58" s="53"/>
      <c r="I58" s="53"/>
      <c r="J58" s="53"/>
      <c r="K58" s="53"/>
      <c r="L58" s="53"/>
      <c r="M58" s="53"/>
      <c r="N58" s="53"/>
      <c r="O58" s="134"/>
    </row>
    <row r="59" spans="1:15" x14ac:dyDescent="0.2">
      <c r="B59" s="25"/>
      <c r="F59" s="3"/>
      <c r="G59" s="3"/>
      <c r="H59" s="3"/>
      <c r="I59" s="3"/>
      <c r="J59" s="3"/>
      <c r="K59" s="3"/>
      <c r="L59" s="3"/>
      <c r="M59" s="3"/>
      <c r="N59" s="3"/>
      <c r="O59" s="135"/>
    </row>
    <row r="60" spans="1:15" x14ac:dyDescent="0.2">
      <c r="A60" s="44"/>
      <c r="B60" s="45"/>
      <c r="C60" s="45"/>
      <c r="D60" s="45"/>
      <c r="E60" s="45"/>
      <c r="F60" s="45"/>
      <c r="G60" s="45"/>
      <c r="H60" s="45"/>
      <c r="I60" s="45"/>
      <c r="J60" s="45"/>
      <c r="K60" s="45"/>
      <c r="L60" s="45"/>
      <c r="M60" s="45"/>
      <c r="N60" s="45"/>
      <c r="O60" s="46"/>
    </row>
    <row r="61" spans="1:15" x14ac:dyDescent="0.2">
      <c r="B61" s="25"/>
      <c r="O61" s="23"/>
    </row>
  </sheetData>
  <mergeCells count="9">
    <mergeCell ref="I10:L17"/>
    <mergeCell ref="A1:G1"/>
    <mergeCell ref="B2:C2"/>
    <mergeCell ref="D2:E2"/>
    <mergeCell ref="F2:G2"/>
    <mergeCell ref="A10:G10"/>
    <mergeCell ref="B11:C11"/>
    <mergeCell ref="D11:E11"/>
    <mergeCell ref="F11:G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4867A-2619-8C48-BFD6-8F3753476567}">
  <dimension ref="A1:S74"/>
  <sheetViews>
    <sheetView workbookViewId="0">
      <selection activeCell="J48" sqref="J48"/>
    </sheetView>
  </sheetViews>
  <sheetFormatPr baseColWidth="10" defaultRowHeight="16" x14ac:dyDescent="0.2"/>
  <cols>
    <col min="6" max="6" width="10.83203125" style="123"/>
    <col min="7" max="7" width="10.83203125" style="4"/>
    <col min="9" max="9" width="11.83203125" customWidth="1"/>
  </cols>
  <sheetData>
    <row r="1" spans="1:19" x14ac:dyDescent="0.2">
      <c r="I1" s="35" t="s">
        <v>447</v>
      </c>
      <c r="L1" s="3"/>
      <c r="N1" s="3"/>
    </row>
    <row r="2" spans="1:19" ht="17" thickBot="1" x14ac:dyDescent="0.25">
      <c r="A2" s="35" t="s">
        <v>448</v>
      </c>
      <c r="H2" s="73"/>
      <c r="I2" s="63"/>
      <c r="J2" s="60"/>
      <c r="K2" s="234" t="s">
        <v>369</v>
      </c>
      <c r="L2" s="234"/>
      <c r="M2" s="234" t="s">
        <v>370</v>
      </c>
      <c r="N2" s="234"/>
    </row>
    <row r="3" spans="1:19" ht="18" thickBot="1" x14ac:dyDescent="0.25">
      <c r="A3" s="56"/>
      <c r="B3" s="41" t="s">
        <v>369</v>
      </c>
      <c r="C3" s="118"/>
      <c r="D3" s="119" t="s">
        <v>370</v>
      </c>
      <c r="E3" s="118"/>
      <c r="F3" s="119" t="s">
        <v>376</v>
      </c>
      <c r="G3" s="41"/>
      <c r="H3" s="36"/>
      <c r="I3" s="82" t="s">
        <v>394</v>
      </c>
      <c r="J3" s="64" t="s">
        <v>372</v>
      </c>
      <c r="K3" s="65">
        <v>0.5</v>
      </c>
      <c r="L3" s="94">
        <v>6</v>
      </c>
      <c r="M3" s="65">
        <v>1</v>
      </c>
      <c r="N3" s="97">
        <v>1</v>
      </c>
      <c r="Q3" s="62"/>
      <c r="R3" s="62"/>
    </row>
    <row r="4" spans="1:19" x14ac:dyDescent="0.2">
      <c r="A4" s="70" t="s">
        <v>372</v>
      </c>
      <c r="B4" s="66">
        <v>0.60099999999999998</v>
      </c>
      <c r="C4" s="88">
        <v>1508</v>
      </c>
      <c r="D4" s="89">
        <v>0.69</v>
      </c>
      <c r="E4" s="32">
        <v>681</v>
      </c>
      <c r="F4" s="66">
        <f>G4/G6</f>
        <v>0.62596511295396051</v>
      </c>
      <c r="G4" s="31">
        <f>SUM(C4,E4)</f>
        <v>2189</v>
      </c>
      <c r="H4" s="23"/>
      <c r="I4" s="83"/>
      <c r="J4" s="57" t="s">
        <v>390</v>
      </c>
      <c r="K4" s="66">
        <v>0.5</v>
      </c>
      <c r="L4" s="95">
        <v>6</v>
      </c>
      <c r="M4" s="66">
        <v>0</v>
      </c>
      <c r="N4" s="92">
        <v>0</v>
      </c>
      <c r="Q4" s="62"/>
      <c r="R4" s="23"/>
    </row>
    <row r="5" spans="1:19" x14ac:dyDescent="0.2">
      <c r="A5" s="70" t="s">
        <v>412</v>
      </c>
      <c r="B5" s="66">
        <v>0.39900000000000002</v>
      </c>
      <c r="C5" s="32">
        <v>1002</v>
      </c>
      <c r="D5" s="89">
        <v>0.31</v>
      </c>
      <c r="E5" s="32">
        <v>306</v>
      </c>
      <c r="F5" s="66">
        <f>G5/G6</f>
        <v>0.37403488704603949</v>
      </c>
      <c r="G5" s="31">
        <f t="shared" ref="G5:G6" si="0">SUM(C5,E5)</f>
        <v>1308</v>
      </c>
      <c r="I5" s="83"/>
      <c r="J5" s="57" t="s">
        <v>391</v>
      </c>
      <c r="K5" s="66">
        <v>0</v>
      </c>
      <c r="L5" s="95">
        <v>0</v>
      </c>
      <c r="M5" s="66">
        <v>0</v>
      </c>
      <c r="N5" s="92">
        <v>0</v>
      </c>
      <c r="Q5" s="62"/>
      <c r="R5" s="23"/>
    </row>
    <row r="6" spans="1:19" x14ac:dyDescent="0.2">
      <c r="A6" s="60" t="s">
        <v>371</v>
      </c>
      <c r="B6" s="68">
        <v>1</v>
      </c>
      <c r="C6" s="71">
        <v>2510</v>
      </c>
      <c r="D6" s="72">
        <v>1</v>
      </c>
      <c r="E6" s="71">
        <v>987</v>
      </c>
      <c r="F6" s="72">
        <v>1</v>
      </c>
      <c r="G6" s="127">
        <f t="shared" si="0"/>
        <v>3497</v>
      </c>
      <c r="H6" s="23"/>
      <c r="I6" s="83"/>
      <c r="J6" s="57" t="s">
        <v>392</v>
      </c>
      <c r="K6" s="66">
        <v>0</v>
      </c>
      <c r="L6" s="95">
        <v>0</v>
      </c>
      <c r="M6" s="66">
        <v>0</v>
      </c>
      <c r="N6" s="92">
        <v>0</v>
      </c>
      <c r="Q6" s="62"/>
      <c r="R6" s="23"/>
    </row>
    <row r="7" spans="1:19" ht="17" thickBot="1" x14ac:dyDescent="0.25">
      <c r="I7" s="84"/>
      <c r="J7" s="58" t="s">
        <v>371</v>
      </c>
      <c r="K7" s="107">
        <v>1</v>
      </c>
      <c r="L7" s="108">
        <v>12</v>
      </c>
      <c r="M7" s="107">
        <v>1</v>
      </c>
      <c r="N7" s="106">
        <v>1</v>
      </c>
      <c r="R7" s="62"/>
    </row>
    <row r="8" spans="1:19" ht="18" thickTop="1" x14ac:dyDescent="0.2">
      <c r="H8" s="74"/>
      <c r="I8" s="82" t="s">
        <v>393</v>
      </c>
      <c r="J8" s="64" t="s">
        <v>372</v>
      </c>
      <c r="K8" s="65">
        <v>0.63800000000000001</v>
      </c>
      <c r="L8" s="94">
        <v>503</v>
      </c>
      <c r="M8" s="65">
        <v>0.72899999999999998</v>
      </c>
      <c r="N8" s="97">
        <v>140</v>
      </c>
      <c r="R8" s="62"/>
    </row>
    <row r="9" spans="1:19" ht="17" customHeight="1" x14ac:dyDescent="0.2">
      <c r="A9" s="35" t="s">
        <v>449</v>
      </c>
      <c r="F9" s="123" t="s">
        <v>413</v>
      </c>
      <c r="I9" s="83"/>
      <c r="J9" s="57" t="s">
        <v>390</v>
      </c>
      <c r="K9" s="66">
        <v>0.20200000000000001</v>
      </c>
      <c r="L9" s="95">
        <v>159</v>
      </c>
      <c r="M9" s="66">
        <v>7.8E-2</v>
      </c>
      <c r="N9" s="92">
        <v>15</v>
      </c>
      <c r="R9" s="62"/>
    </row>
    <row r="10" spans="1:19" ht="17" thickBot="1" x14ac:dyDescent="0.25">
      <c r="A10" s="56"/>
      <c r="B10" s="239" t="s">
        <v>369</v>
      </c>
      <c r="C10" s="240"/>
      <c r="D10" s="233" t="s">
        <v>370</v>
      </c>
      <c r="E10" s="240"/>
      <c r="F10" s="233" t="s">
        <v>376</v>
      </c>
      <c r="G10" s="239"/>
      <c r="I10" s="83"/>
      <c r="J10" s="57" t="s">
        <v>391</v>
      </c>
      <c r="K10" s="66">
        <v>7.5999999999999998E-2</v>
      </c>
      <c r="L10" s="95">
        <v>60</v>
      </c>
      <c r="M10" s="66">
        <v>0.14099999999999999</v>
      </c>
      <c r="N10" s="92">
        <v>27</v>
      </c>
      <c r="Q10" s="62"/>
      <c r="R10" s="23"/>
      <c r="S10" s="23"/>
    </row>
    <row r="11" spans="1:19" x14ac:dyDescent="0.2">
      <c r="A11" s="70" t="s">
        <v>372</v>
      </c>
      <c r="B11" s="66">
        <v>0.60299999999999998</v>
      </c>
      <c r="C11" s="88">
        <v>1514</v>
      </c>
      <c r="D11" s="89">
        <v>0.69</v>
      </c>
      <c r="E11" s="32">
        <v>681</v>
      </c>
      <c r="F11" s="66">
        <f>G11/G15</f>
        <v>0.62768086931655709</v>
      </c>
      <c r="G11" s="31">
        <f>SUM(C11,E11)</f>
        <v>2195</v>
      </c>
      <c r="I11" s="83"/>
      <c r="J11" s="57" t="s">
        <v>392</v>
      </c>
      <c r="K11" s="66">
        <v>8.4000000000000005E-2</v>
      </c>
      <c r="L11" s="95">
        <v>66</v>
      </c>
      <c r="M11" s="66">
        <v>5.1999999999999998E-2</v>
      </c>
      <c r="N11" s="92">
        <v>10</v>
      </c>
      <c r="Q11" s="62"/>
      <c r="R11" s="62"/>
    </row>
    <row r="12" spans="1:19" ht="17" thickBot="1" x14ac:dyDescent="0.25">
      <c r="A12" s="70" t="s">
        <v>390</v>
      </c>
      <c r="B12" s="66">
        <v>0.248</v>
      </c>
      <c r="C12" s="32">
        <v>622</v>
      </c>
      <c r="D12" s="89">
        <v>0.123</v>
      </c>
      <c r="E12" s="32">
        <v>121</v>
      </c>
      <c r="F12" s="66">
        <f>G12/G15</f>
        <v>0.21246782956820132</v>
      </c>
      <c r="G12" s="31">
        <f t="shared" ref="G12:G15" si="1">SUM(C12,E12)</f>
        <v>743</v>
      </c>
      <c r="I12" s="84"/>
      <c r="J12" s="58" t="s">
        <v>371</v>
      </c>
      <c r="K12" s="107">
        <v>1</v>
      </c>
      <c r="L12" s="108">
        <v>788</v>
      </c>
      <c r="M12" s="107">
        <v>1</v>
      </c>
      <c r="N12" s="106">
        <v>192</v>
      </c>
      <c r="Q12" s="62"/>
      <c r="R12" s="62"/>
    </row>
    <row r="13" spans="1:19" ht="17" customHeight="1" thickTop="1" x14ac:dyDescent="0.2">
      <c r="A13" s="70" t="s">
        <v>391</v>
      </c>
      <c r="B13" s="66">
        <v>7.8E-2</v>
      </c>
      <c r="C13" s="32">
        <v>197</v>
      </c>
      <c r="D13" s="89">
        <v>0.14899999999999999</v>
      </c>
      <c r="E13" s="32">
        <v>147</v>
      </c>
      <c r="F13" s="66">
        <f>G13/G15</f>
        <v>9.8370031455533316E-2</v>
      </c>
      <c r="G13" s="31">
        <f t="shared" si="1"/>
        <v>344</v>
      </c>
      <c r="I13" s="85" t="s">
        <v>395</v>
      </c>
      <c r="J13" s="59" t="s">
        <v>372</v>
      </c>
      <c r="K13" s="67">
        <v>0.54</v>
      </c>
      <c r="L13" s="96">
        <v>127</v>
      </c>
      <c r="M13" s="67">
        <v>0.65800000000000003</v>
      </c>
      <c r="N13" s="93">
        <v>50</v>
      </c>
      <c r="Q13" s="62"/>
      <c r="R13" s="62"/>
    </row>
    <row r="14" spans="1:19" x14ac:dyDescent="0.2">
      <c r="A14" s="70" t="s">
        <v>392</v>
      </c>
      <c r="B14" s="66">
        <v>7.0999999999999994E-2</v>
      </c>
      <c r="C14" s="32">
        <v>177</v>
      </c>
      <c r="D14" s="89">
        <v>3.9E-2</v>
      </c>
      <c r="E14" s="32">
        <v>38</v>
      </c>
      <c r="F14" s="66">
        <f>G14/G15</f>
        <v>6.1481269659708321E-2</v>
      </c>
      <c r="G14" s="31">
        <f t="shared" si="1"/>
        <v>215</v>
      </c>
      <c r="I14" s="83"/>
      <c r="J14" s="57" t="s">
        <v>390</v>
      </c>
      <c r="K14" s="66">
        <v>0.247</v>
      </c>
      <c r="L14" s="95">
        <v>58</v>
      </c>
      <c r="M14" s="66">
        <v>7.9000000000000001E-2</v>
      </c>
      <c r="N14" s="92">
        <v>6</v>
      </c>
      <c r="Q14" s="62"/>
      <c r="R14" s="23"/>
    </row>
    <row r="15" spans="1:19" x14ac:dyDescent="0.2">
      <c r="A15" s="60" t="s">
        <v>371</v>
      </c>
      <c r="B15" s="68">
        <v>1</v>
      </c>
      <c r="C15" s="71">
        <v>2510</v>
      </c>
      <c r="D15" s="72">
        <v>1</v>
      </c>
      <c r="E15" s="71">
        <v>987</v>
      </c>
      <c r="F15" s="68">
        <f>SUM(F11:F14)</f>
        <v>1</v>
      </c>
      <c r="G15" s="127">
        <f t="shared" si="1"/>
        <v>3497</v>
      </c>
      <c r="I15" s="83"/>
      <c r="J15" s="57" t="s">
        <v>391</v>
      </c>
      <c r="K15" s="66">
        <v>0.115</v>
      </c>
      <c r="L15" s="95">
        <v>27</v>
      </c>
      <c r="M15" s="66">
        <v>0.23699999999999999</v>
      </c>
      <c r="N15" s="92">
        <v>18</v>
      </c>
      <c r="R15" s="62"/>
    </row>
    <row r="16" spans="1:19" x14ac:dyDescent="0.2">
      <c r="I16" s="83"/>
      <c r="J16" s="57" t="s">
        <v>392</v>
      </c>
      <c r="K16" s="66">
        <v>9.8000000000000004E-2</v>
      </c>
      <c r="L16" s="95">
        <v>23</v>
      </c>
      <c r="M16" s="66">
        <v>2.5999999999999999E-2</v>
      </c>
      <c r="N16" s="92">
        <v>2</v>
      </c>
      <c r="R16" s="62"/>
    </row>
    <row r="17" spans="1:19" ht="17" thickBot="1" x14ac:dyDescent="0.25">
      <c r="I17" s="84"/>
      <c r="J17" s="58" t="s">
        <v>371</v>
      </c>
      <c r="K17" s="107">
        <v>1</v>
      </c>
      <c r="L17" s="108">
        <v>235</v>
      </c>
      <c r="M17" s="107">
        <v>1</v>
      </c>
      <c r="N17" s="106">
        <v>76</v>
      </c>
      <c r="R17" s="62"/>
      <c r="S17" s="23"/>
    </row>
    <row r="18" spans="1:19" ht="17" customHeight="1" thickTop="1" x14ac:dyDescent="0.2">
      <c r="A18" s="35" t="s">
        <v>450</v>
      </c>
      <c r="I18" s="83" t="s">
        <v>396</v>
      </c>
      <c r="J18" s="57" t="s">
        <v>372</v>
      </c>
      <c r="K18" s="66">
        <v>0.59799999999999998</v>
      </c>
      <c r="L18" s="95">
        <v>466</v>
      </c>
      <c r="M18" s="66">
        <v>0.70099999999999996</v>
      </c>
      <c r="N18" s="92">
        <v>185</v>
      </c>
      <c r="R18" s="62"/>
      <c r="S18" s="23"/>
    </row>
    <row r="19" spans="1:19" ht="17" thickBot="1" x14ac:dyDescent="0.25">
      <c r="A19" s="37"/>
      <c r="B19" s="78"/>
      <c r="C19" s="119" t="s">
        <v>369</v>
      </c>
      <c r="D19" s="118"/>
      <c r="E19" s="119" t="s">
        <v>370</v>
      </c>
      <c r="F19" s="131"/>
      <c r="I19" s="83"/>
      <c r="J19" s="57" t="s">
        <v>390</v>
      </c>
      <c r="K19" s="66">
        <v>0.248</v>
      </c>
      <c r="L19" s="95">
        <v>193</v>
      </c>
      <c r="M19" s="66">
        <v>0.11700000000000001</v>
      </c>
      <c r="N19" s="92">
        <v>31</v>
      </c>
      <c r="R19" s="62"/>
    </row>
    <row r="20" spans="1:19" x14ac:dyDescent="0.2">
      <c r="A20" s="75" t="s">
        <v>17</v>
      </c>
      <c r="B20" s="79" t="s">
        <v>372</v>
      </c>
      <c r="C20" s="86">
        <v>0.66200000000000003</v>
      </c>
      <c r="D20" s="90">
        <v>702</v>
      </c>
      <c r="E20" s="86">
        <v>0.69299999999999995</v>
      </c>
      <c r="F20" s="126">
        <v>203</v>
      </c>
      <c r="I20" s="83"/>
      <c r="J20" s="57" t="s">
        <v>391</v>
      </c>
      <c r="K20" s="66">
        <v>8.3000000000000004E-2</v>
      </c>
      <c r="L20" s="95">
        <v>65</v>
      </c>
      <c r="M20" s="66">
        <v>0.14000000000000001</v>
      </c>
      <c r="N20" s="92">
        <v>37</v>
      </c>
      <c r="R20" s="62"/>
    </row>
    <row r="21" spans="1:19" x14ac:dyDescent="0.2">
      <c r="A21" s="75"/>
      <c r="B21" s="79" t="s">
        <v>390</v>
      </c>
      <c r="C21" s="86">
        <v>0.187</v>
      </c>
      <c r="D21" s="90">
        <v>198</v>
      </c>
      <c r="E21" s="86">
        <v>0.16</v>
      </c>
      <c r="F21" s="126">
        <v>47</v>
      </c>
      <c r="I21" s="83"/>
      <c r="J21" s="57" t="s">
        <v>392</v>
      </c>
      <c r="K21" s="66">
        <v>7.0999999999999994E-2</v>
      </c>
      <c r="L21" s="95">
        <v>55</v>
      </c>
      <c r="M21" s="66">
        <v>4.2000000000000003E-2</v>
      </c>
      <c r="N21" s="92">
        <v>11</v>
      </c>
      <c r="R21" s="62"/>
    </row>
    <row r="22" spans="1:19" ht="17" thickBot="1" x14ac:dyDescent="0.25">
      <c r="A22" s="75"/>
      <c r="B22" s="79" t="s">
        <v>391</v>
      </c>
      <c r="C22" s="86">
        <v>7.2999999999999995E-2</v>
      </c>
      <c r="D22" s="90">
        <v>77</v>
      </c>
      <c r="E22" s="86">
        <v>0.123</v>
      </c>
      <c r="F22" s="126">
        <v>36</v>
      </c>
      <c r="I22" s="84"/>
      <c r="J22" s="58" t="s">
        <v>371</v>
      </c>
      <c r="K22" s="107">
        <v>1</v>
      </c>
      <c r="L22" s="108">
        <v>779</v>
      </c>
      <c r="M22" s="107">
        <v>1</v>
      </c>
      <c r="N22" s="106">
        <v>264</v>
      </c>
      <c r="R22" s="62"/>
    </row>
    <row r="23" spans="1:19" ht="17" customHeight="1" thickTop="1" x14ac:dyDescent="0.2">
      <c r="A23" s="75"/>
      <c r="B23" s="79" t="s">
        <v>392</v>
      </c>
      <c r="C23" s="86">
        <v>7.8E-2</v>
      </c>
      <c r="D23" s="90">
        <v>83</v>
      </c>
      <c r="E23" s="86">
        <v>2.4E-2</v>
      </c>
      <c r="F23" s="126">
        <v>7</v>
      </c>
      <c r="I23" s="85" t="s">
        <v>397</v>
      </c>
      <c r="J23" s="59" t="s">
        <v>372</v>
      </c>
      <c r="K23" s="67">
        <v>0.63800000000000001</v>
      </c>
      <c r="L23" s="96">
        <v>60</v>
      </c>
      <c r="M23" s="67">
        <v>0.75900000000000001</v>
      </c>
      <c r="N23" s="93">
        <v>22</v>
      </c>
      <c r="R23" s="62"/>
    </row>
    <row r="24" spans="1:19" ht="17" thickBot="1" x14ac:dyDescent="0.25">
      <c r="A24" s="76"/>
      <c r="B24" s="80" t="s">
        <v>371</v>
      </c>
      <c r="C24" s="104">
        <v>1</v>
      </c>
      <c r="D24" s="105">
        <v>1060</v>
      </c>
      <c r="E24" s="104">
        <v>1</v>
      </c>
      <c r="F24" s="128">
        <v>293</v>
      </c>
      <c r="I24" s="83"/>
      <c r="J24" s="57" t="s">
        <v>390</v>
      </c>
      <c r="K24" s="66">
        <v>0.223</v>
      </c>
      <c r="L24" s="95">
        <v>21</v>
      </c>
      <c r="M24" s="66">
        <v>0.10299999999999999</v>
      </c>
      <c r="N24" s="92">
        <v>3</v>
      </c>
      <c r="R24" s="62"/>
    </row>
    <row r="25" spans="1:19" ht="17" thickTop="1" x14ac:dyDescent="0.2">
      <c r="A25" s="77" t="s">
        <v>18</v>
      </c>
      <c r="B25" s="81" t="s">
        <v>372</v>
      </c>
      <c r="C25" s="87">
        <v>0.56000000000000005</v>
      </c>
      <c r="D25" s="91">
        <v>812</v>
      </c>
      <c r="E25" s="87">
        <v>0.69</v>
      </c>
      <c r="F25" s="129">
        <v>474</v>
      </c>
      <c r="I25" s="83"/>
      <c r="J25" s="57" t="s">
        <v>391</v>
      </c>
      <c r="K25" s="66">
        <v>7.3999999999999996E-2</v>
      </c>
      <c r="L25" s="95">
        <v>7</v>
      </c>
      <c r="M25" s="66">
        <v>6.9000000000000006E-2</v>
      </c>
      <c r="N25" s="92">
        <v>2</v>
      </c>
      <c r="R25" s="62"/>
    </row>
    <row r="26" spans="1:19" ht="17" customHeight="1" x14ac:dyDescent="0.2">
      <c r="A26" s="75"/>
      <c r="B26" s="79" t="s">
        <v>390</v>
      </c>
      <c r="C26" s="86">
        <v>0.29199999999999998</v>
      </c>
      <c r="D26" s="90">
        <v>423</v>
      </c>
      <c r="E26" s="86">
        <v>0.105</v>
      </c>
      <c r="F26" s="126">
        <v>72</v>
      </c>
      <c r="I26" s="83"/>
      <c r="J26" s="57" t="s">
        <v>392</v>
      </c>
      <c r="K26" s="66">
        <v>6.4000000000000001E-2</v>
      </c>
      <c r="L26" s="95">
        <v>6</v>
      </c>
      <c r="M26" s="66">
        <v>6.9000000000000006E-2</v>
      </c>
      <c r="N26" s="92">
        <v>2</v>
      </c>
      <c r="R26" s="62"/>
    </row>
    <row r="27" spans="1:19" ht="17" thickBot="1" x14ac:dyDescent="0.25">
      <c r="A27" s="75"/>
      <c r="B27" s="79" t="s">
        <v>391</v>
      </c>
      <c r="C27" s="86">
        <v>8.3000000000000004E-2</v>
      </c>
      <c r="D27" s="90">
        <v>120</v>
      </c>
      <c r="E27" s="86">
        <v>0.16</v>
      </c>
      <c r="F27" s="126">
        <v>110</v>
      </c>
      <c r="I27" s="84"/>
      <c r="J27" s="58" t="s">
        <v>371</v>
      </c>
      <c r="K27" s="107">
        <v>1</v>
      </c>
      <c r="L27" s="108">
        <v>94</v>
      </c>
      <c r="M27" s="107">
        <v>1</v>
      </c>
      <c r="N27" s="106">
        <v>29</v>
      </c>
      <c r="R27" s="62"/>
    </row>
    <row r="28" spans="1:19" ht="18" thickTop="1" x14ac:dyDescent="0.2">
      <c r="A28" s="75"/>
      <c r="B28" s="79" t="s">
        <v>392</v>
      </c>
      <c r="C28" s="86">
        <v>6.5000000000000002E-2</v>
      </c>
      <c r="D28" s="90">
        <v>94</v>
      </c>
      <c r="E28" s="86">
        <v>4.4999999999999998E-2</v>
      </c>
      <c r="F28" s="126">
        <v>31</v>
      </c>
      <c r="I28" s="85" t="s">
        <v>24</v>
      </c>
      <c r="J28" s="59" t="s">
        <v>372</v>
      </c>
      <c r="K28" s="67">
        <v>0.56699999999999995</v>
      </c>
      <c r="L28" s="96">
        <v>343</v>
      </c>
      <c r="M28" s="67">
        <v>0.65900000000000003</v>
      </c>
      <c r="N28" s="93">
        <v>276</v>
      </c>
      <c r="R28" s="62"/>
    </row>
    <row r="29" spans="1:19" ht="17" thickBot="1" x14ac:dyDescent="0.25">
      <c r="A29" s="76"/>
      <c r="B29" s="80" t="s">
        <v>371</v>
      </c>
      <c r="C29" s="104">
        <v>1</v>
      </c>
      <c r="D29" s="105">
        <v>1449</v>
      </c>
      <c r="E29" s="104">
        <v>1</v>
      </c>
      <c r="F29" s="128">
        <v>687</v>
      </c>
      <c r="I29" s="83"/>
      <c r="J29" s="57" t="s">
        <v>390</v>
      </c>
      <c r="K29" s="66">
        <v>0.314</v>
      </c>
      <c r="L29" s="95">
        <v>190</v>
      </c>
      <c r="M29" s="66">
        <v>0.14599999999999999</v>
      </c>
      <c r="N29" s="92">
        <v>61</v>
      </c>
      <c r="R29" s="62"/>
    </row>
    <row r="30" spans="1:19" ht="17" thickTop="1" x14ac:dyDescent="0.2">
      <c r="A30" s="63" t="s">
        <v>376</v>
      </c>
      <c r="B30" s="60"/>
      <c r="C30" s="61">
        <v>1</v>
      </c>
      <c r="D30" s="43">
        <v>2510</v>
      </c>
      <c r="E30" s="61">
        <v>1</v>
      </c>
      <c r="F30" s="130">
        <v>987</v>
      </c>
      <c r="I30" s="83"/>
      <c r="J30" s="57" t="s">
        <v>391</v>
      </c>
      <c r="K30" s="66">
        <v>7.8E-2</v>
      </c>
      <c r="L30" s="95">
        <v>47</v>
      </c>
      <c r="M30" s="66">
        <v>0.16200000000000001</v>
      </c>
      <c r="N30" s="92">
        <v>68</v>
      </c>
      <c r="R30" s="62"/>
    </row>
    <row r="31" spans="1:19" x14ac:dyDescent="0.2">
      <c r="A31" s="124"/>
      <c r="B31" s="125"/>
      <c r="C31" s="86"/>
      <c r="D31" s="126"/>
      <c r="E31" s="86"/>
      <c r="F31" s="132"/>
      <c r="I31" s="83"/>
      <c r="J31" s="57" t="s">
        <v>392</v>
      </c>
      <c r="K31" s="66">
        <v>4.1000000000000002E-2</v>
      </c>
      <c r="L31" s="95">
        <v>25</v>
      </c>
      <c r="M31" s="66">
        <v>3.3000000000000002E-2</v>
      </c>
      <c r="N31" s="92">
        <v>14</v>
      </c>
      <c r="R31" s="62"/>
    </row>
    <row r="32" spans="1:19" ht="17" customHeight="1" thickBot="1" x14ac:dyDescent="0.25">
      <c r="I32" s="84"/>
      <c r="J32" s="58" t="s">
        <v>371</v>
      </c>
      <c r="K32" s="107">
        <v>1</v>
      </c>
      <c r="L32" s="108">
        <v>605</v>
      </c>
      <c r="M32" s="107">
        <v>1</v>
      </c>
      <c r="N32" s="106">
        <v>419</v>
      </c>
      <c r="R32" s="62"/>
    </row>
    <row r="33" spans="1:19" ht="17" customHeight="1" thickTop="1" x14ac:dyDescent="0.2">
      <c r="I33" s="120" t="s">
        <v>26</v>
      </c>
      <c r="J33" s="59" t="s">
        <v>372</v>
      </c>
      <c r="K33" s="67">
        <v>0.71699999999999997</v>
      </c>
      <c r="L33" s="96">
        <v>99</v>
      </c>
      <c r="M33" s="67">
        <v>0.754</v>
      </c>
      <c r="N33" s="93">
        <v>52</v>
      </c>
      <c r="R33" s="62"/>
    </row>
    <row r="34" spans="1:19" x14ac:dyDescent="0.2">
      <c r="A34" s="35" t="s">
        <v>401</v>
      </c>
      <c r="F34"/>
      <c r="I34" s="121"/>
      <c r="J34" s="57" t="s">
        <v>390</v>
      </c>
      <c r="K34" s="66">
        <v>0.159</v>
      </c>
      <c r="L34" s="95">
        <v>22</v>
      </c>
      <c r="M34" s="66">
        <v>0.11600000000000001</v>
      </c>
      <c r="N34" s="92">
        <v>8</v>
      </c>
      <c r="R34" s="62"/>
    </row>
    <row r="35" spans="1:19" ht="17" thickBot="1" x14ac:dyDescent="0.25">
      <c r="A35" s="99"/>
      <c r="B35" s="56"/>
      <c r="C35" s="239" t="s">
        <v>369</v>
      </c>
      <c r="D35" s="239"/>
      <c r="E35" s="239" t="s">
        <v>370</v>
      </c>
      <c r="F35" s="239"/>
      <c r="I35" s="121"/>
      <c r="J35" s="57" t="s">
        <v>391</v>
      </c>
      <c r="K35" s="66">
        <v>6.5000000000000002E-2</v>
      </c>
      <c r="L35" s="95">
        <v>9</v>
      </c>
      <c r="M35" s="66">
        <v>5.8000000000000003E-2</v>
      </c>
      <c r="N35" s="92">
        <v>4</v>
      </c>
      <c r="R35" s="62"/>
    </row>
    <row r="36" spans="1:19" x14ac:dyDescent="0.2">
      <c r="A36" s="235" t="s">
        <v>402</v>
      </c>
      <c r="B36" s="109" t="s">
        <v>405</v>
      </c>
      <c r="C36" s="212">
        <f>D36/D48</f>
        <v>0.28125</v>
      </c>
      <c r="D36" s="100">
        <v>18</v>
      </c>
      <c r="E36" s="212">
        <f>F36/F48</f>
        <v>0.05</v>
      </c>
      <c r="F36" s="100">
        <v>2</v>
      </c>
      <c r="I36" s="121"/>
      <c r="J36" s="57" t="s">
        <v>392</v>
      </c>
      <c r="K36" s="66">
        <v>5.8000000000000003E-2</v>
      </c>
      <c r="L36" s="95">
        <v>8</v>
      </c>
      <c r="M36" s="66">
        <v>7.1999999999999995E-2</v>
      </c>
      <c r="N36" s="92">
        <v>5</v>
      </c>
      <c r="R36" s="62"/>
      <c r="S36" s="23"/>
    </row>
    <row r="37" spans="1:19" ht="17" thickBot="1" x14ac:dyDescent="0.25">
      <c r="A37" s="236"/>
      <c r="B37" s="110" t="s">
        <v>406</v>
      </c>
      <c r="C37" s="123">
        <f>D37/D48</f>
        <v>0.109375</v>
      </c>
      <c r="D37">
        <v>7</v>
      </c>
      <c r="E37" s="123">
        <f>F37/F48</f>
        <v>0.05</v>
      </c>
      <c r="F37">
        <v>2</v>
      </c>
      <c r="I37" s="122"/>
      <c r="J37" s="58" t="s">
        <v>371</v>
      </c>
      <c r="K37" s="107">
        <v>1</v>
      </c>
      <c r="L37" s="108">
        <v>138</v>
      </c>
      <c r="M37" s="107">
        <v>1</v>
      </c>
      <c r="N37" s="106">
        <v>69</v>
      </c>
    </row>
    <row r="38" spans="1:19" ht="17" customHeight="1" thickTop="1" thickBot="1" x14ac:dyDescent="0.25">
      <c r="A38" s="237"/>
      <c r="B38" s="111" t="s">
        <v>371</v>
      </c>
      <c r="C38" s="214">
        <f>D38/D48</f>
        <v>0.390625</v>
      </c>
      <c r="D38" s="101">
        <v>25</v>
      </c>
      <c r="E38" s="214">
        <f>F38/F48</f>
        <v>0.1</v>
      </c>
      <c r="F38" s="101">
        <v>4</v>
      </c>
      <c r="I38" s="63" t="s">
        <v>376</v>
      </c>
      <c r="J38" s="60"/>
      <c r="K38" s="68">
        <v>1</v>
      </c>
      <c r="L38" s="43">
        <v>2509</v>
      </c>
      <c r="M38" s="61">
        <v>1</v>
      </c>
      <c r="N38" s="130">
        <v>985</v>
      </c>
    </row>
    <row r="39" spans="1:19" ht="17" thickTop="1" x14ac:dyDescent="0.2">
      <c r="A39" s="238" t="s">
        <v>403</v>
      </c>
      <c r="B39" s="112" t="s">
        <v>407</v>
      </c>
      <c r="C39" s="213">
        <f>D39/D48</f>
        <v>0.15625</v>
      </c>
      <c r="D39" s="98">
        <v>10</v>
      </c>
      <c r="E39" s="213">
        <f>F39/F48</f>
        <v>2.5000000000000001E-2</v>
      </c>
      <c r="F39" s="98">
        <v>1</v>
      </c>
    </row>
    <row r="40" spans="1:19" x14ac:dyDescent="0.2">
      <c r="A40" s="236"/>
      <c r="B40" s="110" t="s">
        <v>408</v>
      </c>
      <c r="C40" s="123">
        <f>D40/D48</f>
        <v>0.15625</v>
      </c>
      <c r="D40">
        <v>10</v>
      </c>
      <c r="E40" s="123">
        <f>F40/F48</f>
        <v>0.1</v>
      </c>
      <c r="F40">
        <v>4</v>
      </c>
      <c r="L40" s="3"/>
      <c r="N40" s="3"/>
    </row>
    <row r="41" spans="1:19" x14ac:dyDescent="0.2">
      <c r="A41" s="236"/>
      <c r="B41" s="110" t="s">
        <v>409</v>
      </c>
      <c r="C41" s="123">
        <f>D41/D48</f>
        <v>7.8125E-2</v>
      </c>
      <c r="D41">
        <v>5</v>
      </c>
      <c r="E41" s="123">
        <f>F41/F48</f>
        <v>0.1</v>
      </c>
      <c r="F41">
        <v>4</v>
      </c>
    </row>
    <row r="42" spans="1:19" x14ac:dyDescent="0.2">
      <c r="A42" s="236"/>
      <c r="B42" s="110" t="s">
        <v>410</v>
      </c>
      <c r="C42" s="123">
        <f>D42/D48</f>
        <v>9.375E-2</v>
      </c>
      <c r="D42">
        <v>6</v>
      </c>
      <c r="E42" s="123">
        <f>F42/F48</f>
        <v>0.4</v>
      </c>
      <c r="F42">
        <v>16</v>
      </c>
      <c r="L42" s="3"/>
      <c r="N42" s="3"/>
    </row>
    <row r="43" spans="1:19" ht="17" thickBot="1" x14ac:dyDescent="0.25">
      <c r="A43" s="237"/>
      <c r="B43" s="111" t="s">
        <v>371</v>
      </c>
      <c r="C43" s="214">
        <f>D43/D48</f>
        <v>0.484375</v>
      </c>
      <c r="D43" s="101">
        <v>31</v>
      </c>
      <c r="E43" s="214">
        <f>F43/F48</f>
        <v>0.625</v>
      </c>
      <c r="F43" s="101">
        <v>25</v>
      </c>
    </row>
    <row r="44" spans="1:19" ht="17" thickTop="1" x14ac:dyDescent="0.2">
      <c r="A44" s="236" t="s">
        <v>404</v>
      </c>
      <c r="B44" s="110" t="s">
        <v>398</v>
      </c>
      <c r="C44" s="123">
        <f>D44/D48</f>
        <v>0</v>
      </c>
      <c r="D44">
        <v>0</v>
      </c>
      <c r="E44" s="123">
        <f>F44/F48</f>
        <v>0.25</v>
      </c>
      <c r="F44">
        <v>10</v>
      </c>
      <c r="L44" s="3"/>
      <c r="N44" s="3"/>
    </row>
    <row r="45" spans="1:19" x14ac:dyDescent="0.2">
      <c r="A45" s="236"/>
      <c r="B45" s="110" t="s">
        <v>399</v>
      </c>
      <c r="C45" s="123">
        <f>D45/D48</f>
        <v>9.375E-2</v>
      </c>
      <c r="D45">
        <v>6</v>
      </c>
      <c r="E45" s="123">
        <f>F45/F48</f>
        <v>2.5000000000000001E-2</v>
      </c>
      <c r="F45">
        <v>1</v>
      </c>
    </row>
    <row r="46" spans="1:19" x14ac:dyDescent="0.2">
      <c r="A46" s="236"/>
      <c r="B46" s="110" t="s">
        <v>400</v>
      </c>
      <c r="C46" s="123">
        <f>D46/D48</f>
        <v>3.125E-2</v>
      </c>
      <c r="D46">
        <v>2</v>
      </c>
      <c r="E46" s="123">
        <f>F46/F48</f>
        <v>0</v>
      </c>
      <c r="F46">
        <v>0</v>
      </c>
    </row>
    <row r="47" spans="1:19" x14ac:dyDescent="0.2">
      <c r="A47" s="236"/>
      <c r="B47" s="110" t="s">
        <v>371</v>
      </c>
      <c r="C47" s="215">
        <f>D47/D48</f>
        <v>0.125</v>
      </c>
      <c r="D47" s="69">
        <v>8</v>
      </c>
      <c r="E47" s="215">
        <f>F47/F48</f>
        <v>0.27500000000000002</v>
      </c>
      <c r="F47" s="69">
        <v>11</v>
      </c>
    </row>
    <row r="48" spans="1:19" x14ac:dyDescent="0.2">
      <c r="A48" s="60" t="s">
        <v>376</v>
      </c>
      <c r="B48" s="60" t="s">
        <v>371</v>
      </c>
      <c r="C48" s="68">
        <v>1</v>
      </c>
      <c r="D48" s="60">
        <v>64</v>
      </c>
      <c r="E48" s="68">
        <v>1</v>
      </c>
      <c r="F48" s="60">
        <v>40</v>
      </c>
    </row>
    <row r="49" spans="1:6" x14ac:dyDescent="0.2">
      <c r="A49" s="39"/>
      <c r="B49" s="39"/>
      <c r="C49" s="102"/>
      <c r="D49" s="39"/>
      <c r="E49" s="102"/>
      <c r="F49" s="133"/>
    </row>
    <row r="50" spans="1:6" x14ac:dyDescent="0.2">
      <c r="A50" s="103"/>
      <c r="C50" s="62"/>
      <c r="D50" s="62"/>
      <c r="E50" s="62"/>
    </row>
    <row r="51" spans="1:6" x14ac:dyDescent="0.2">
      <c r="A51" s="103"/>
      <c r="C51" s="62"/>
      <c r="D51" s="62"/>
      <c r="E51" s="62"/>
    </row>
    <row r="52" spans="1:6" x14ac:dyDescent="0.2">
      <c r="A52" s="103"/>
      <c r="C52" s="62"/>
      <c r="D52" s="62"/>
      <c r="E52" s="62"/>
    </row>
    <row r="53" spans="1:6" x14ac:dyDescent="0.2">
      <c r="A53" s="103"/>
      <c r="C53" s="62"/>
      <c r="E53" s="62"/>
    </row>
    <row r="54" spans="1:6" x14ac:dyDescent="0.2">
      <c r="A54" s="103"/>
      <c r="C54" s="62"/>
      <c r="E54" s="62"/>
    </row>
    <row r="55" spans="1:6" x14ac:dyDescent="0.2">
      <c r="A55" s="103"/>
      <c r="C55" s="62"/>
      <c r="E55" s="62"/>
    </row>
    <row r="56" spans="1:6" x14ac:dyDescent="0.2">
      <c r="A56" s="39"/>
      <c r="B56" s="102"/>
      <c r="C56" s="102"/>
      <c r="D56" s="39"/>
      <c r="E56" s="102"/>
      <c r="F56" s="133"/>
    </row>
    <row r="57" spans="1:6" x14ac:dyDescent="0.2">
      <c r="B57" s="62"/>
    </row>
    <row r="58" spans="1:6" x14ac:dyDescent="0.2">
      <c r="B58" s="62"/>
    </row>
    <row r="59" spans="1:6" x14ac:dyDescent="0.2">
      <c r="B59" s="62"/>
    </row>
    <row r="60" spans="1:6" x14ac:dyDescent="0.2">
      <c r="B60" s="62"/>
      <c r="C60" s="23"/>
    </row>
    <row r="63" spans="1:6" x14ac:dyDescent="0.2">
      <c r="C63" s="62"/>
    </row>
    <row r="64" spans="1:6" x14ac:dyDescent="0.2">
      <c r="C64" s="62"/>
    </row>
    <row r="65" spans="2:3" x14ac:dyDescent="0.2">
      <c r="C65" s="62"/>
    </row>
    <row r="66" spans="2:3" x14ac:dyDescent="0.2">
      <c r="C66" s="62"/>
    </row>
    <row r="67" spans="2:3" x14ac:dyDescent="0.2">
      <c r="B67" s="23"/>
      <c r="C67" s="123"/>
    </row>
    <row r="70" spans="2:3" x14ac:dyDescent="0.2">
      <c r="B70" s="62"/>
    </row>
    <row r="71" spans="2:3" x14ac:dyDescent="0.2">
      <c r="B71" s="62"/>
    </row>
    <row r="72" spans="2:3" x14ac:dyDescent="0.2">
      <c r="B72" s="62"/>
    </row>
    <row r="73" spans="2:3" x14ac:dyDescent="0.2">
      <c r="B73" s="62"/>
    </row>
    <row r="74" spans="2:3" x14ac:dyDescent="0.2">
      <c r="B74" s="62"/>
      <c r="C74" s="23"/>
    </row>
  </sheetData>
  <mergeCells count="10">
    <mergeCell ref="A36:A38"/>
    <mergeCell ref="A39:A43"/>
    <mergeCell ref="A44:A47"/>
    <mergeCell ref="K2:L2"/>
    <mergeCell ref="M2:N2"/>
    <mergeCell ref="B10:C10"/>
    <mergeCell ref="D10:E10"/>
    <mergeCell ref="F10:G10"/>
    <mergeCell ref="C35:D35"/>
    <mergeCell ref="E35:F35"/>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V48"/>
  <sheetViews>
    <sheetView zoomScaleNormal="100" workbookViewId="0">
      <pane xSplit="1" topLeftCell="B1" activePane="topRight" state="frozen"/>
      <selection pane="topRight" activeCell="F23" sqref="F23"/>
    </sheetView>
  </sheetViews>
  <sheetFormatPr baseColWidth="10" defaultColWidth="11" defaultRowHeight="16" x14ac:dyDescent="0.2"/>
  <cols>
    <col min="1" max="1" width="25.33203125" style="11" customWidth="1"/>
    <col min="2" max="6" width="10.5" style="3" customWidth="1"/>
    <col min="7" max="8" width="8.6640625" style="3" customWidth="1"/>
    <col min="9" max="9" width="10.1640625" style="3" customWidth="1"/>
    <col min="10" max="10" width="11.33203125" style="3" customWidth="1"/>
    <col min="11" max="15" width="8.6640625" style="3" customWidth="1"/>
    <col min="16" max="16" width="9.33203125" style="3" customWidth="1"/>
    <col min="17" max="22" width="8.6640625" style="3" customWidth="1"/>
  </cols>
  <sheetData>
    <row r="2" spans="1:22" s="1" customFormat="1" ht="60" x14ac:dyDescent="0.2">
      <c r="A2" s="14" t="s">
        <v>27</v>
      </c>
      <c r="B2" s="2" t="s">
        <v>7</v>
      </c>
      <c r="C2" s="2" t="s">
        <v>329</v>
      </c>
      <c r="D2" s="7" t="s">
        <v>330</v>
      </c>
      <c r="E2" s="2" t="s">
        <v>440</v>
      </c>
      <c r="F2" s="206" t="s">
        <v>439</v>
      </c>
      <c r="G2" s="2" t="s">
        <v>12</v>
      </c>
      <c r="H2" s="2" t="s">
        <v>13</v>
      </c>
      <c r="I2" s="2" t="s">
        <v>29</v>
      </c>
      <c r="J2" s="2" t="s">
        <v>30</v>
      </c>
      <c r="K2" s="2" t="s">
        <v>31</v>
      </c>
      <c r="L2" s="2" t="s">
        <v>32</v>
      </c>
      <c r="M2" s="2" t="s">
        <v>4</v>
      </c>
      <c r="N2" s="2" t="s">
        <v>9</v>
      </c>
      <c r="O2" s="2" t="s">
        <v>10</v>
      </c>
      <c r="P2" s="2" t="s">
        <v>11</v>
      </c>
      <c r="Q2" s="2" t="s">
        <v>14</v>
      </c>
      <c r="R2" s="7" t="s">
        <v>441</v>
      </c>
      <c r="S2" s="22" t="s">
        <v>0</v>
      </c>
      <c r="T2" s="19" t="s">
        <v>3</v>
      </c>
      <c r="U2" s="2" t="s">
        <v>1</v>
      </c>
      <c r="V2" s="2" t="s">
        <v>2</v>
      </c>
    </row>
    <row r="3" spans="1:22" x14ac:dyDescent="0.2">
      <c r="A3" s="12" t="s">
        <v>17</v>
      </c>
      <c r="B3" s="23">
        <v>1060</v>
      </c>
      <c r="C3" s="6">
        <v>361</v>
      </c>
      <c r="D3" s="33">
        <f t="shared" ref="D3:D13" si="0">(C3/B3)</f>
        <v>0.34056603773584904</v>
      </c>
      <c r="E3" s="6">
        <v>275</v>
      </c>
      <c r="F3" s="207">
        <f>E3/C3</f>
        <v>0.76177285318559562</v>
      </c>
      <c r="G3" s="3">
        <v>58</v>
      </c>
      <c r="H3" s="3">
        <v>17</v>
      </c>
      <c r="J3" s="3">
        <v>1</v>
      </c>
      <c r="L3" s="3">
        <v>1</v>
      </c>
      <c r="O3" s="3">
        <v>198</v>
      </c>
      <c r="P3" s="3">
        <v>75</v>
      </c>
      <c r="Q3" s="3">
        <v>3</v>
      </c>
      <c r="R3" s="174">
        <v>5</v>
      </c>
      <c r="S3" s="174">
        <v>702</v>
      </c>
      <c r="T3" s="30">
        <v>21</v>
      </c>
      <c r="U3" s="5">
        <v>62381</v>
      </c>
      <c r="V3" s="141">
        <v>55000</v>
      </c>
    </row>
    <row r="4" spans="1:22" ht="17" thickBot="1" x14ac:dyDescent="0.25">
      <c r="A4" s="13" t="s">
        <v>18</v>
      </c>
      <c r="B4" s="140">
        <v>1449</v>
      </c>
      <c r="C4" s="9">
        <v>640</v>
      </c>
      <c r="D4" s="34">
        <f t="shared" si="0"/>
        <v>0.4416839199447895</v>
      </c>
      <c r="E4" s="9">
        <v>543</v>
      </c>
      <c r="F4" s="208">
        <f t="shared" ref="F4:F14" si="1">E4/C4</f>
        <v>0.84843749999999996</v>
      </c>
      <c r="G4" s="3">
        <v>79</v>
      </c>
      <c r="H4" s="25">
        <v>38</v>
      </c>
      <c r="I4" s="3">
        <v>1</v>
      </c>
      <c r="L4" s="3">
        <v>2</v>
      </c>
      <c r="O4" s="3">
        <v>423</v>
      </c>
      <c r="P4" s="3">
        <v>76</v>
      </c>
      <c r="Q4" s="3">
        <v>7</v>
      </c>
      <c r="R4" s="174">
        <v>11</v>
      </c>
      <c r="S4" s="174">
        <v>812</v>
      </c>
      <c r="T4" s="172">
        <v>43</v>
      </c>
      <c r="U4" s="10">
        <v>46047</v>
      </c>
      <c r="V4" s="142">
        <v>45000</v>
      </c>
    </row>
    <row r="5" spans="1:22" x14ac:dyDescent="0.2">
      <c r="A5" s="12" t="s">
        <v>19</v>
      </c>
      <c r="B5">
        <v>12</v>
      </c>
      <c r="C5" s="6">
        <v>6</v>
      </c>
      <c r="D5" s="33">
        <f t="shared" si="0"/>
        <v>0.5</v>
      </c>
      <c r="E5" s="6">
        <v>6</v>
      </c>
      <c r="F5" s="207">
        <f t="shared" si="1"/>
        <v>1</v>
      </c>
      <c r="G5" s="27"/>
      <c r="H5" s="27"/>
      <c r="I5" s="27"/>
      <c r="J5" s="27"/>
      <c r="K5" s="27"/>
      <c r="L5" s="27"/>
      <c r="M5" s="27"/>
      <c r="N5" s="27"/>
      <c r="O5" s="27">
        <v>6</v>
      </c>
      <c r="P5" s="27"/>
      <c r="Q5" s="27"/>
      <c r="R5" s="175"/>
      <c r="S5" s="175">
        <v>6</v>
      </c>
      <c r="T5" s="20">
        <v>1</v>
      </c>
      <c r="U5" s="5">
        <v>35000</v>
      </c>
      <c r="V5" s="141">
        <v>35000</v>
      </c>
    </row>
    <row r="6" spans="1:22" x14ac:dyDescent="0.2">
      <c r="A6" s="12" t="s">
        <v>20</v>
      </c>
      <c r="B6">
        <v>782</v>
      </c>
      <c r="C6" s="6">
        <v>284</v>
      </c>
      <c r="D6" s="33">
        <f t="shared" si="0"/>
        <v>0.3631713554987212</v>
      </c>
      <c r="E6" s="6">
        <v>218</v>
      </c>
      <c r="F6" s="207">
        <f t="shared" si="1"/>
        <v>0.76760563380281688</v>
      </c>
      <c r="G6" s="3">
        <v>40</v>
      </c>
      <c r="H6" s="3">
        <v>16</v>
      </c>
      <c r="J6" s="3">
        <v>1</v>
      </c>
      <c r="L6" s="3">
        <v>2</v>
      </c>
      <c r="O6" s="3">
        <v>159</v>
      </c>
      <c r="P6" s="3">
        <v>56</v>
      </c>
      <c r="Q6" s="3">
        <v>5</v>
      </c>
      <c r="R6" s="174">
        <v>5</v>
      </c>
      <c r="S6" s="174">
        <v>498</v>
      </c>
      <c r="T6" s="20">
        <v>17</v>
      </c>
      <c r="U6" s="5">
        <v>65588</v>
      </c>
      <c r="V6" s="141">
        <v>55000</v>
      </c>
    </row>
    <row r="7" spans="1:22" x14ac:dyDescent="0.2">
      <c r="A7" s="12" t="s">
        <v>21</v>
      </c>
      <c r="B7">
        <v>235</v>
      </c>
      <c r="C7" s="6">
        <v>111</v>
      </c>
      <c r="D7" s="33">
        <f>(C7/B7)</f>
        <v>0.47234042553191491</v>
      </c>
      <c r="E7" s="6">
        <v>85</v>
      </c>
      <c r="F7" s="207">
        <f>E7/C7</f>
        <v>0.76576576576576572</v>
      </c>
      <c r="G7" s="3">
        <v>20</v>
      </c>
      <c r="H7" s="3">
        <v>7</v>
      </c>
      <c r="O7" s="3">
        <v>58</v>
      </c>
      <c r="P7" s="3">
        <v>18</v>
      </c>
      <c r="Q7" s="3">
        <v>3</v>
      </c>
      <c r="R7" s="174">
        <v>2</v>
      </c>
      <c r="S7" s="174">
        <v>127</v>
      </c>
      <c r="T7" s="20">
        <v>10</v>
      </c>
      <c r="U7" s="5">
        <v>44500</v>
      </c>
      <c r="V7" s="141">
        <v>45000</v>
      </c>
    </row>
    <row r="8" spans="1:22" x14ac:dyDescent="0.2">
      <c r="A8" s="12" t="s">
        <v>22</v>
      </c>
      <c r="B8">
        <v>779</v>
      </c>
      <c r="C8" s="6">
        <v>315</v>
      </c>
      <c r="D8" s="33">
        <f>(C8/B8)</f>
        <v>0.40436456996148906</v>
      </c>
      <c r="E8" s="6">
        <v>258</v>
      </c>
      <c r="F8" s="207">
        <f>E8/C8</f>
        <v>0.81904761904761902</v>
      </c>
      <c r="G8" s="3">
        <v>48</v>
      </c>
      <c r="H8" s="3">
        <v>16</v>
      </c>
      <c r="I8" s="3">
        <v>1</v>
      </c>
      <c r="O8" s="3">
        <v>193</v>
      </c>
      <c r="P8" s="3">
        <v>50</v>
      </c>
      <c r="Q8" s="3">
        <v>2</v>
      </c>
      <c r="R8" s="174">
        <v>3</v>
      </c>
      <c r="S8" s="174">
        <v>466</v>
      </c>
      <c r="T8" s="20">
        <v>25</v>
      </c>
      <c r="U8" s="5">
        <v>45200</v>
      </c>
      <c r="V8" s="141">
        <v>45000</v>
      </c>
    </row>
    <row r="9" spans="1:22" x14ac:dyDescent="0.2">
      <c r="A9" s="12" t="s">
        <v>23</v>
      </c>
      <c r="B9">
        <v>7</v>
      </c>
      <c r="C9" s="6">
        <v>2</v>
      </c>
      <c r="D9" s="33">
        <f>(C9/B9)</f>
        <v>0.2857142857142857</v>
      </c>
      <c r="E9" s="6">
        <v>2</v>
      </c>
      <c r="F9" s="207">
        <f>E9/C9</f>
        <v>1</v>
      </c>
      <c r="G9" s="3">
        <v>1</v>
      </c>
      <c r="O9" s="3">
        <v>1</v>
      </c>
      <c r="R9" s="174"/>
      <c r="S9" s="174">
        <v>5</v>
      </c>
      <c r="T9" s="20"/>
      <c r="U9" s="5"/>
      <c r="V9" s="141"/>
    </row>
    <row r="10" spans="1:22" x14ac:dyDescent="0.2">
      <c r="A10" s="12" t="s">
        <v>24</v>
      </c>
      <c r="B10">
        <v>605</v>
      </c>
      <c r="C10" s="6">
        <v>263</v>
      </c>
      <c r="D10" s="33">
        <f>(C10/B10)</f>
        <v>0.43471074380165287</v>
      </c>
      <c r="E10" s="6">
        <v>237</v>
      </c>
      <c r="F10" s="207">
        <f>E10/C10</f>
        <v>0.90114068441064643</v>
      </c>
      <c r="G10" s="3">
        <v>29</v>
      </c>
      <c r="H10" s="3">
        <v>17</v>
      </c>
      <c r="L10" s="3">
        <v>1</v>
      </c>
      <c r="O10" s="3">
        <v>190</v>
      </c>
      <c r="P10" s="3">
        <v>21</v>
      </c>
      <c r="R10" s="174">
        <v>4</v>
      </c>
      <c r="S10" s="174">
        <v>343</v>
      </c>
      <c r="T10" s="20">
        <v>16</v>
      </c>
      <c r="U10" s="5">
        <v>61875</v>
      </c>
      <c r="V10" s="141">
        <v>55000</v>
      </c>
    </row>
    <row r="11" spans="1:22" x14ac:dyDescent="0.2">
      <c r="A11" s="12" t="s">
        <v>25</v>
      </c>
      <c r="B11">
        <v>94</v>
      </c>
      <c r="C11" s="6">
        <v>34</v>
      </c>
      <c r="D11" s="33">
        <f t="shared" si="0"/>
        <v>0.36170212765957449</v>
      </c>
      <c r="E11" s="6">
        <v>28</v>
      </c>
      <c r="F11" s="207">
        <f t="shared" si="1"/>
        <v>0.82352941176470584</v>
      </c>
      <c r="G11" s="3">
        <v>6</v>
      </c>
      <c r="H11" s="3">
        <v>1</v>
      </c>
      <c r="O11" s="3">
        <v>21</v>
      </c>
      <c r="P11" s="3">
        <v>6</v>
      </c>
      <c r="R11" s="174"/>
      <c r="S11" s="174">
        <v>60</v>
      </c>
      <c r="T11" s="20">
        <v>1</v>
      </c>
      <c r="U11" s="5">
        <v>35000</v>
      </c>
      <c r="V11" s="141">
        <v>35000</v>
      </c>
    </row>
    <row r="12" spans="1:22" x14ac:dyDescent="0.2">
      <c r="A12" s="12" t="s">
        <v>26</v>
      </c>
      <c r="B12">
        <v>138</v>
      </c>
      <c r="C12" s="6">
        <v>39</v>
      </c>
      <c r="D12" s="33">
        <f t="shared" si="0"/>
        <v>0.28260869565217389</v>
      </c>
      <c r="E12" s="6">
        <v>31</v>
      </c>
      <c r="F12" s="207">
        <f t="shared" si="1"/>
        <v>0.79487179487179482</v>
      </c>
      <c r="G12" s="3">
        <v>8</v>
      </c>
      <c r="H12" s="3">
        <v>1</v>
      </c>
      <c r="O12" s="3">
        <v>22</v>
      </c>
      <c r="P12" s="3">
        <v>5</v>
      </c>
      <c r="Q12" s="3">
        <v>1</v>
      </c>
      <c r="R12" s="174">
        <v>2</v>
      </c>
      <c r="S12" s="174">
        <v>99</v>
      </c>
      <c r="T12" s="20"/>
      <c r="U12" s="5"/>
      <c r="V12" s="141"/>
    </row>
    <row r="13" spans="1:22" ht="17" thickBot="1" x14ac:dyDescent="0.25">
      <c r="A13" s="12" t="s">
        <v>28</v>
      </c>
      <c r="B13">
        <v>31</v>
      </c>
      <c r="C13" s="6">
        <v>16</v>
      </c>
      <c r="D13" s="33">
        <f t="shared" si="0"/>
        <v>0.5161290322580645</v>
      </c>
      <c r="E13" s="6">
        <v>11</v>
      </c>
      <c r="F13" s="208">
        <f t="shared" si="1"/>
        <v>0.6875</v>
      </c>
      <c r="G13" s="26">
        <v>6</v>
      </c>
      <c r="H13" s="26">
        <v>1</v>
      </c>
      <c r="I13" s="26"/>
      <c r="J13" s="26"/>
      <c r="K13" s="26"/>
      <c r="L13" s="26"/>
      <c r="M13" s="26"/>
      <c r="N13" s="26"/>
      <c r="O13" s="26">
        <v>4</v>
      </c>
      <c r="P13" s="26">
        <v>2</v>
      </c>
      <c r="Q13" s="26">
        <v>1</v>
      </c>
      <c r="R13" s="176">
        <v>2</v>
      </c>
      <c r="S13" s="176">
        <v>15</v>
      </c>
      <c r="T13" s="21">
        <v>3</v>
      </c>
      <c r="U13" s="10"/>
      <c r="V13" s="142"/>
    </row>
    <row r="14" spans="1:22" ht="17" thickBot="1" x14ac:dyDescent="0.25">
      <c r="A14" s="204" t="s">
        <v>331</v>
      </c>
      <c r="B14" s="210">
        <v>2510</v>
      </c>
      <c r="C14" s="210">
        <v>1002</v>
      </c>
      <c r="D14" s="205">
        <f>C14/B14</f>
        <v>0.39920318725099602</v>
      </c>
      <c r="E14" s="210">
        <v>819</v>
      </c>
      <c r="F14" s="220">
        <f t="shared" si="1"/>
        <v>0.81736526946107779</v>
      </c>
      <c r="G14" s="28">
        <v>137</v>
      </c>
      <c r="H14" s="28">
        <v>55</v>
      </c>
      <c r="I14" s="28">
        <v>1</v>
      </c>
      <c r="J14" s="28">
        <v>1</v>
      </c>
      <c r="K14" s="28"/>
      <c r="L14" s="28">
        <v>3</v>
      </c>
      <c r="M14" s="28"/>
      <c r="N14" s="28"/>
      <c r="O14" s="28">
        <v>622</v>
      </c>
      <c r="P14" s="28">
        <v>151</v>
      </c>
      <c r="Q14" s="28">
        <v>10</v>
      </c>
      <c r="R14" s="177">
        <v>16</v>
      </c>
      <c r="S14" s="177">
        <v>1514</v>
      </c>
      <c r="T14" s="173">
        <v>64</v>
      </c>
      <c r="U14" s="117">
        <v>51406</v>
      </c>
      <c r="V14" s="143">
        <v>45000</v>
      </c>
    </row>
    <row r="15" spans="1:22" x14ac:dyDescent="0.2">
      <c r="A15" s="221" t="s">
        <v>451</v>
      </c>
      <c r="B15" s="222"/>
      <c r="C15" s="223"/>
      <c r="D15" s="222"/>
      <c r="E15" s="223"/>
      <c r="F15" s="224"/>
      <c r="G15" s="217">
        <f>G14/$C$14</f>
        <v>0.13672654690618763</v>
      </c>
      <c r="H15" s="218">
        <f>H14/$C$14</f>
        <v>5.4890219560878244E-2</v>
      </c>
      <c r="I15" s="218">
        <f t="shared" ref="I15:O15" si="2">I14/$C$14</f>
        <v>9.9800399201596798E-4</v>
      </c>
      <c r="J15" s="218">
        <f t="shared" si="2"/>
        <v>9.9800399201596798E-4</v>
      </c>
      <c r="K15" s="218">
        <f t="shared" si="2"/>
        <v>0</v>
      </c>
      <c r="L15" s="218">
        <f t="shared" si="2"/>
        <v>2.9940119760479044E-3</v>
      </c>
      <c r="M15" s="218">
        <f t="shared" si="2"/>
        <v>0</v>
      </c>
      <c r="N15" s="218">
        <f t="shared" si="2"/>
        <v>0</v>
      </c>
      <c r="O15" s="218">
        <f t="shared" si="2"/>
        <v>0.62075848303393211</v>
      </c>
      <c r="P15" s="218">
        <f>P14/$C$14</f>
        <v>0.15069860279441119</v>
      </c>
      <c r="Q15" s="218">
        <f t="shared" ref="Q15" si="3">Q14/$C$14</f>
        <v>9.9800399201596807E-3</v>
      </c>
      <c r="R15" s="219">
        <f t="shared" ref="R15" si="4">R14/$C$14</f>
        <v>1.5968063872255488E-2</v>
      </c>
      <c r="S15" s="209">
        <f>S14/$B$14</f>
        <v>0.60318725099601589</v>
      </c>
    </row>
    <row r="16" spans="1:22" x14ac:dyDescent="0.2">
      <c r="A16" s="248"/>
      <c r="B16" s="249"/>
      <c r="C16" s="250"/>
      <c r="D16" s="251"/>
      <c r="E16" s="250"/>
      <c r="F16" s="252"/>
      <c r="G16" s="246"/>
      <c r="H16" s="246"/>
      <c r="I16" s="246"/>
      <c r="J16" s="246"/>
      <c r="K16" s="246"/>
      <c r="L16" s="246"/>
      <c r="M16" s="246"/>
      <c r="N16" s="246"/>
      <c r="O16" s="246"/>
      <c r="P16" s="246"/>
      <c r="Q16" s="246"/>
      <c r="R16" s="246"/>
      <c r="S16" s="246"/>
      <c r="T16" s="246"/>
    </row>
    <row r="17" spans="1:21" x14ac:dyDescent="0.2">
      <c r="A17" s="248"/>
      <c r="B17" s="249"/>
      <c r="C17" s="250"/>
      <c r="D17" s="251"/>
      <c r="E17" s="250"/>
      <c r="F17" s="252"/>
      <c r="G17" s="246"/>
      <c r="H17" s="253"/>
      <c r="I17" s="246"/>
      <c r="J17" s="246"/>
      <c r="K17" s="246"/>
      <c r="L17" s="246"/>
      <c r="M17" s="246"/>
      <c r="N17" s="246"/>
      <c r="O17" s="246"/>
      <c r="P17" s="246"/>
      <c r="Q17" s="246"/>
      <c r="R17" s="246"/>
      <c r="S17" s="246"/>
      <c r="T17" s="246"/>
    </row>
    <row r="18" spans="1:21" x14ac:dyDescent="0.2">
      <c r="A18" s="254"/>
      <c r="B18" s="246"/>
      <c r="C18" s="246"/>
      <c r="D18" s="246"/>
      <c r="E18" s="246"/>
      <c r="F18" s="246"/>
      <c r="G18" s="246"/>
      <c r="H18" s="246"/>
      <c r="I18" s="246"/>
      <c r="J18" s="246"/>
      <c r="K18" s="246"/>
      <c r="L18" s="246"/>
      <c r="M18" s="246"/>
      <c r="N18" s="246"/>
      <c r="O18" s="246"/>
      <c r="P18" s="246"/>
      <c r="Q18" s="246"/>
      <c r="R18" s="246"/>
      <c r="S18" s="246"/>
      <c r="T18" s="246"/>
    </row>
    <row r="19" spans="1:21" x14ac:dyDescent="0.2">
      <c r="A19" s="248"/>
      <c r="B19" s="255"/>
      <c r="C19" s="250"/>
      <c r="D19" s="251"/>
      <c r="E19" s="250"/>
      <c r="F19" s="252"/>
      <c r="G19" s="246"/>
      <c r="H19" s="246"/>
      <c r="I19" s="246"/>
      <c r="J19" s="246"/>
      <c r="K19" s="246"/>
      <c r="L19" s="246"/>
      <c r="M19" s="246"/>
      <c r="N19" s="246"/>
      <c r="O19" s="246"/>
      <c r="P19" s="246"/>
      <c r="Q19" s="246"/>
      <c r="R19" s="246"/>
      <c r="S19" s="246"/>
      <c r="T19" s="246"/>
    </row>
    <row r="20" spans="1:21" x14ac:dyDescent="0.2">
      <c r="A20" s="248"/>
      <c r="B20" s="255"/>
      <c r="C20" s="250"/>
      <c r="D20" s="251"/>
      <c r="E20" s="250"/>
      <c r="F20" s="252"/>
      <c r="G20" s="246"/>
      <c r="H20" s="246"/>
      <c r="I20" s="246"/>
      <c r="J20" s="246"/>
      <c r="K20" s="246"/>
      <c r="L20" s="246"/>
      <c r="M20" s="246"/>
      <c r="N20" s="246"/>
      <c r="O20" s="246"/>
      <c r="P20" s="246"/>
      <c r="Q20" s="246"/>
      <c r="R20" s="246"/>
      <c r="S20" s="246"/>
      <c r="T20" s="246"/>
      <c r="U20" s="25"/>
    </row>
    <row r="21" spans="1:21" x14ac:dyDescent="0.2">
      <c r="A21" s="248"/>
      <c r="B21" s="255"/>
      <c r="C21" s="250"/>
      <c r="D21" s="251"/>
      <c r="E21" s="250"/>
      <c r="F21" s="252"/>
      <c r="G21" s="246"/>
      <c r="H21" s="246"/>
      <c r="I21" s="246"/>
      <c r="J21" s="246"/>
      <c r="K21" s="246"/>
      <c r="L21" s="246"/>
      <c r="M21" s="246"/>
      <c r="N21" s="246"/>
      <c r="O21" s="246"/>
      <c r="P21" s="246"/>
      <c r="Q21" s="246"/>
      <c r="R21" s="246"/>
      <c r="S21" s="246"/>
      <c r="T21" s="246"/>
      <c r="U21" s="25"/>
    </row>
    <row r="22" spans="1:21" x14ac:dyDescent="0.2">
      <c r="A22" s="248"/>
      <c r="B22" s="255"/>
      <c r="C22" s="250"/>
      <c r="D22" s="251"/>
      <c r="E22" s="250"/>
      <c r="F22" s="252"/>
      <c r="G22" s="246"/>
      <c r="H22" s="246"/>
      <c r="I22" s="246"/>
      <c r="J22" s="246"/>
      <c r="K22" s="246"/>
      <c r="L22" s="246"/>
      <c r="M22" s="246"/>
      <c r="N22" s="246"/>
      <c r="O22" s="246"/>
      <c r="P22" s="246"/>
      <c r="Q22" s="246"/>
      <c r="R22" s="246"/>
      <c r="S22" s="246"/>
      <c r="T22" s="253"/>
      <c r="U22" s="25"/>
    </row>
    <row r="23" spans="1:21" x14ac:dyDescent="0.2">
      <c r="A23" s="254"/>
      <c r="B23" s="246"/>
      <c r="C23" s="246"/>
      <c r="D23" s="246"/>
      <c r="E23" s="246"/>
      <c r="F23" s="246"/>
      <c r="G23" s="246"/>
      <c r="H23" s="246"/>
      <c r="I23" s="246"/>
      <c r="J23" s="246"/>
      <c r="K23" s="246"/>
      <c r="L23" s="246"/>
      <c r="M23" s="246"/>
      <c r="N23" s="246"/>
      <c r="O23" s="246"/>
      <c r="P23" s="246"/>
      <c r="Q23" s="246"/>
      <c r="R23" s="246"/>
      <c r="S23" s="246"/>
      <c r="T23" s="246"/>
    </row>
    <row r="24" spans="1:21" x14ac:dyDescent="0.2">
      <c r="A24" s="248"/>
      <c r="B24" s="255"/>
      <c r="C24" s="250"/>
      <c r="D24" s="251"/>
      <c r="E24" s="250"/>
      <c r="F24" s="252"/>
      <c r="G24" s="246"/>
      <c r="H24" s="246"/>
      <c r="I24" s="246"/>
      <c r="J24" s="246"/>
      <c r="K24" s="246"/>
      <c r="L24" s="246"/>
      <c r="M24" s="246"/>
      <c r="N24" s="246"/>
      <c r="O24" s="246"/>
      <c r="P24" s="246"/>
      <c r="Q24" s="246"/>
      <c r="R24" s="246"/>
      <c r="S24" s="246"/>
      <c r="T24" s="246"/>
    </row>
    <row r="25" spans="1:21" x14ac:dyDescent="0.2">
      <c r="A25" s="242"/>
      <c r="B25" s="243"/>
      <c r="C25" s="243"/>
      <c r="D25" s="244"/>
      <c r="E25" s="243"/>
      <c r="F25" s="244"/>
      <c r="G25" s="245"/>
      <c r="H25" s="245"/>
      <c r="I25" s="245"/>
      <c r="J25" s="245"/>
      <c r="K25" s="245"/>
      <c r="L25" s="245"/>
      <c r="M25" s="245"/>
      <c r="N25" s="245"/>
      <c r="O25" s="245"/>
      <c r="P25" s="245"/>
      <c r="Q25" s="245"/>
      <c r="R25" s="245"/>
      <c r="S25" s="245"/>
      <c r="T25" s="246"/>
    </row>
    <row r="26" spans="1:21" x14ac:dyDescent="0.2">
      <c r="A26" s="254"/>
      <c r="B26" s="246"/>
      <c r="C26" s="246"/>
      <c r="D26" s="246"/>
      <c r="E26" s="246"/>
      <c r="F26" s="246"/>
      <c r="G26" s="256"/>
      <c r="H26" s="256"/>
      <c r="I26" s="256"/>
      <c r="J26" s="256"/>
      <c r="K26" s="256"/>
      <c r="L26" s="256"/>
      <c r="M26" s="256"/>
      <c r="N26" s="256"/>
      <c r="O26" s="256"/>
      <c r="P26" s="256"/>
      <c r="Q26" s="256"/>
      <c r="R26" s="256"/>
      <c r="S26" s="246"/>
      <c r="T26" s="246"/>
    </row>
    <row r="27" spans="1:21" x14ac:dyDescent="0.2">
      <c r="A27" s="248"/>
      <c r="B27" s="246"/>
      <c r="C27" s="253"/>
      <c r="D27" s="253"/>
      <c r="E27" s="246"/>
      <c r="F27" s="246"/>
      <c r="G27" s="257"/>
      <c r="H27" s="257"/>
      <c r="I27" s="257"/>
      <c r="J27" s="257"/>
      <c r="K27" s="257"/>
      <c r="L27" s="257"/>
      <c r="M27" s="257"/>
      <c r="N27" s="257"/>
      <c r="O27" s="257"/>
      <c r="P27" s="257"/>
      <c r="Q27" s="257"/>
      <c r="R27" s="257"/>
      <c r="S27" s="246"/>
      <c r="T27" s="246"/>
    </row>
    <row r="28" spans="1:21" x14ac:dyDescent="0.2">
      <c r="A28" s="248"/>
      <c r="B28" s="246"/>
      <c r="C28" s="246"/>
      <c r="D28" s="246"/>
      <c r="E28" s="246"/>
      <c r="F28" s="246"/>
      <c r="G28" s="257"/>
      <c r="H28" s="257"/>
      <c r="I28" s="257"/>
      <c r="J28" s="257"/>
      <c r="K28" s="257"/>
      <c r="L28" s="257"/>
      <c r="M28" s="257"/>
      <c r="N28" s="257"/>
      <c r="O28" s="257"/>
      <c r="P28" s="257"/>
      <c r="Q28" s="257"/>
      <c r="R28" s="257"/>
      <c r="S28" s="246"/>
      <c r="T28" s="246"/>
    </row>
    <row r="29" spans="1:21" x14ac:dyDescent="0.2">
      <c r="A29" s="254"/>
      <c r="B29" s="246"/>
      <c r="C29" s="246"/>
      <c r="D29" s="246"/>
      <c r="E29" s="246"/>
      <c r="F29" s="246"/>
      <c r="G29" s="257"/>
      <c r="H29" s="257"/>
      <c r="I29" s="257"/>
      <c r="J29" s="257"/>
      <c r="K29" s="257"/>
      <c r="L29" s="257"/>
      <c r="M29" s="257"/>
      <c r="N29" s="257"/>
      <c r="O29" s="257"/>
      <c r="P29" s="257"/>
      <c r="Q29" s="257"/>
      <c r="R29" s="257"/>
      <c r="S29" s="246"/>
      <c r="T29" s="246"/>
    </row>
    <row r="30" spans="1:21" x14ac:dyDescent="0.2">
      <c r="A30" s="248"/>
      <c r="B30" s="246"/>
      <c r="C30" s="246"/>
      <c r="D30" s="246"/>
      <c r="E30" s="246"/>
      <c r="F30" s="246"/>
      <c r="G30" s="257"/>
      <c r="H30" s="257"/>
      <c r="I30" s="257"/>
      <c r="J30" s="257"/>
      <c r="K30" s="257"/>
      <c r="L30" s="257"/>
      <c r="M30" s="257"/>
      <c r="N30" s="257"/>
      <c r="O30" s="257"/>
      <c r="P30" s="257"/>
      <c r="Q30" s="257"/>
      <c r="R30" s="257"/>
      <c r="S30" s="246"/>
      <c r="T30" s="246"/>
    </row>
    <row r="31" spans="1:21" x14ac:dyDescent="0.2">
      <c r="A31" s="248"/>
      <c r="B31" s="246"/>
      <c r="C31" s="246"/>
      <c r="D31" s="246"/>
      <c r="E31" s="246"/>
      <c r="F31" s="246"/>
      <c r="G31" s="257"/>
      <c r="H31" s="257"/>
      <c r="I31" s="257"/>
      <c r="J31" s="257"/>
      <c r="K31" s="257"/>
      <c r="L31" s="257"/>
      <c r="M31" s="257"/>
      <c r="N31" s="257"/>
      <c r="O31" s="257"/>
      <c r="P31" s="257"/>
      <c r="Q31" s="257"/>
      <c r="R31" s="257"/>
      <c r="S31" s="246"/>
      <c r="T31" s="246"/>
    </row>
    <row r="32" spans="1:21" x14ac:dyDescent="0.2">
      <c r="A32" s="248"/>
      <c r="B32" s="246"/>
      <c r="C32" s="246"/>
      <c r="D32" s="246"/>
      <c r="E32" s="246"/>
      <c r="F32" s="246"/>
      <c r="G32" s="257"/>
      <c r="H32" s="257"/>
      <c r="I32" s="257"/>
      <c r="J32" s="257"/>
      <c r="K32" s="257"/>
      <c r="L32" s="257"/>
      <c r="M32" s="257"/>
      <c r="N32" s="257"/>
      <c r="O32" s="257"/>
      <c r="P32" s="257"/>
      <c r="Q32" s="257"/>
      <c r="R32" s="257"/>
      <c r="S32" s="246"/>
      <c r="T32" s="246"/>
    </row>
    <row r="33" spans="1:20" x14ac:dyDescent="0.2">
      <c r="A33" s="248"/>
      <c r="B33" s="246"/>
      <c r="C33" s="253"/>
      <c r="D33" s="246"/>
      <c r="E33" s="246"/>
      <c r="F33" s="246"/>
      <c r="G33" s="257"/>
      <c r="H33" s="257"/>
      <c r="I33" s="257"/>
      <c r="J33" s="257"/>
      <c r="K33" s="257"/>
      <c r="L33" s="257"/>
      <c r="M33" s="257"/>
      <c r="N33" s="257"/>
      <c r="O33" s="257"/>
      <c r="P33" s="257"/>
      <c r="Q33" s="257"/>
      <c r="R33" s="257"/>
      <c r="S33" s="253"/>
      <c r="T33" s="246"/>
    </row>
    <row r="34" spans="1:20" x14ac:dyDescent="0.2">
      <c r="A34" s="254"/>
      <c r="B34" s="246"/>
      <c r="C34" s="253"/>
      <c r="D34" s="253"/>
      <c r="E34" s="246"/>
      <c r="F34" s="253"/>
      <c r="G34" s="257"/>
      <c r="H34" s="257"/>
      <c r="I34" s="257"/>
      <c r="J34" s="257"/>
      <c r="K34" s="257"/>
      <c r="L34" s="257"/>
      <c r="M34" s="257"/>
      <c r="N34" s="257"/>
      <c r="O34" s="257"/>
      <c r="P34" s="257"/>
      <c r="Q34" s="257"/>
      <c r="R34" s="257"/>
      <c r="S34" s="246"/>
      <c r="T34" s="246"/>
    </row>
    <row r="35" spans="1:20" x14ac:dyDescent="0.2">
      <c r="A35" s="248"/>
      <c r="B35" s="246"/>
      <c r="C35" s="246"/>
      <c r="D35" s="246"/>
      <c r="E35" s="246"/>
      <c r="F35" s="253"/>
      <c r="G35" s="257"/>
      <c r="H35" s="257"/>
      <c r="I35" s="257"/>
      <c r="J35" s="257"/>
      <c r="K35" s="257"/>
      <c r="L35" s="257"/>
      <c r="M35" s="257"/>
      <c r="N35" s="257"/>
      <c r="O35" s="257"/>
      <c r="P35" s="257"/>
      <c r="Q35" s="257"/>
      <c r="R35" s="257"/>
      <c r="S35" s="246"/>
      <c r="T35" s="246"/>
    </row>
    <row r="36" spans="1:20" x14ac:dyDescent="0.2">
      <c r="A36" s="242"/>
      <c r="B36" s="246"/>
      <c r="C36" s="246"/>
      <c r="D36" s="246"/>
      <c r="E36" s="246"/>
      <c r="F36" s="246"/>
      <c r="G36" s="257"/>
      <c r="H36" s="257"/>
      <c r="I36" s="257"/>
      <c r="J36" s="257"/>
      <c r="K36" s="257"/>
      <c r="L36" s="257"/>
      <c r="M36" s="257"/>
      <c r="N36" s="257"/>
      <c r="O36" s="257"/>
      <c r="P36" s="257"/>
      <c r="Q36" s="257"/>
      <c r="R36" s="257"/>
      <c r="S36" s="246"/>
      <c r="T36" s="246"/>
    </row>
    <row r="37" spans="1:20" x14ac:dyDescent="0.2">
      <c r="A37" s="254"/>
      <c r="B37" s="246"/>
      <c r="C37" s="246"/>
      <c r="D37" s="246"/>
      <c r="E37" s="246"/>
      <c r="F37" s="246"/>
      <c r="G37" s="257"/>
      <c r="H37" s="257"/>
      <c r="I37" s="257"/>
      <c r="J37" s="257"/>
      <c r="K37" s="257"/>
      <c r="L37" s="257"/>
      <c r="M37" s="257"/>
      <c r="N37" s="257"/>
      <c r="O37" s="257"/>
      <c r="P37" s="257"/>
      <c r="Q37" s="257"/>
      <c r="R37" s="257"/>
      <c r="S37" s="246"/>
      <c r="T37" s="246"/>
    </row>
    <row r="38" spans="1:20" x14ac:dyDescent="0.2">
      <c r="A38" s="254"/>
      <c r="B38" s="246"/>
      <c r="C38" s="246"/>
      <c r="D38" s="246"/>
      <c r="E38" s="246"/>
      <c r="F38" s="246"/>
      <c r="G38" s="257"/>
      <c r="H38" s="246"/>
      <c r="I38" s="246"/>
      <c r="J38" s="246"/>
      <c r="K38" s="246"/>
      <c r="L38" s="246"/>
      <c r="M38" s="246"/>
      <c r="N38" s="246"/>
      <c r="O38" s="246"/>
      <c r="P38" s="257"/>
      <c r="Q38" s="246"/>
      <c r="R38" s="246"/>
      <c r="S38" s="246"/>
      <c r="T38" s="246"/>
    </row>
    <row r="39" spans="1:20" x14ac:dyDescent="0.2">
      <c r="A39" s="254"/>
      <c r="B39" s="246"/>
      <c r="C39" s="246"/>
      <c r="D39" s="246"/>
      <c r="E39" s="246"/>
      <c r="F39" s="246"/>
      <c r="G39" s="246"/>
      <c r="H39" s="246"/>
      <c r="I39" s="246"/>
      <c r="J39" s="246"/>
      <c r="K39" s="246"/>
      <c r="L39" s="246"/>
      <c r="M39" s="246"/>
      <c r="N39" s="246"/>
      <c r="O39" s="246"/>
      <c r="P39" s="257"/>
      <c r="Q39" s="246"/>
      <c r="R39" s="246"/>
      <c r="S39" s="246"/>
      <c r="T39" s="246"/>
    </row>
    <row r="40" spans="1:20" x14ac:dyDescent="0.2">
      <c r="A40" s="254"/>
      <c r="B40" s="246"/>
      <c r="C40" s="246"/>
      <c r="D40" s="246"/>
      <c r="E40" s="246"/>
      <c r="F40" s="246"/>
      <c r="G40" s="246"/>
      <c r="H40" s="246"/>
      <c r="I40" s="246"/>
      <c r="J40" s="246"/>
      <c r="K40" s="246"/>
      <c r="L40" s="246"/>
      <c r="M40" s="246"/>
      <c r="N40" s="246"/>
      <c r="O40" s="246"/>
      <c r="P40" s="257"/>
      <c r="Q40" s="246"/>
      <c r="R40" s="246"/>
      <c r="S40" s="246"/>
      <c r="T40" s="246"/>
    </row>
    <row r="41" spans="1:20" x14ac:dyDescent="0.2">
      <c r="A41" s="254"/>
      <c r="B41" s="246"/>
      <c r="C41" s="246"/>
      <c r="D41" s="246"/>
      <c r="E41" s="246"/>
      <c r="F41" s="246"/>
      <c r="G41" s="246"/>
      <c r="H41" s="246"/>
      <c r="I41" s="246"/>
      <c r="J41" s="246"/>
      <c r="K41" s="246"/>
      <c r="L41" s="246"/>
      <c r="M41" s="246"/>
      <c r="N41" s="246"/>
      <c r="O41" s="246"/>
      <c r="P41" s="257"/>
      <c r="Q41" s="246"/>
      <c r="R41" s="246"/>
      <c r="S41" s="246"/>
      <c r="T41" s="246"/>
    </row>
    <row r="42" spans="1:20" x14ac:dyDescent="0.2">
      <c r="A42" s="254"/>
      <c r="B42" s="246"/>
      <c r="C42" s="246"/>
      <c r="D42" s="246"/>
      <c r="E42" s="246"/>
      <c r="F42" s="246"/>
      <c r="G42" s="246"/>
      <c r="H42" s="246"/>
      <c r="I42" s="246"/>
      <c r="J42" s="246"/>
      <c r="K42" s="246"/>
      <c r="L42" s="246"/>
      <c r="M42" s="246"/>
      <c r="N42" s="246"/>
      <c r="O42" s="246"/>
      <c r="P42" s="257"/>
      <c r="Q42" s="246"/>
      <c r="R42" s="246"/>
      <c r="S42" s="246"/>
      <c r="T42" s="246"/>
    </row>
    <row r="43" spans="1:20" x14ac:dyDescent="0.2">
      <c r="A43" s="254"/>
      <c r="B43" s="246"/>
      <c r="C43" s="246"/>
      <c r="D43" s="246"/>
      <c r="E43" s="246"/>
      <c r="F43" s="246"/>
      <c r="G43" s="246"/>
      <c r="H43" s="246"/>
      <c r="I43" s="246"/>
      <c r="J43" s="246"/>
      <c r="K43" s="246"/>
      <c r="L43" s="246"/>
      <c r="M43" s="246"/>
      <c r="N43" s="246"/>
      <c r="O43" s="246"/>
      <c r="P43" s="257"/>
      <c r="Q43" s="246"/>
      <c r="R43" s="246"/>
      <c r="S43" s="246"/>
      <c r="T43" s="246"/>
    </row>
    <row r="44" spans="1:20" x14ac:dyDescent="0.2">
      <c r="A44" s="254"/>
      <c r="B44" s="246"/>
      <c r="C44" s="246"/>
      <c r="D44" s="246"/>
      <c r="E44" s="246"/>
      <c r="F44" s="246"/>
      <c r="G44" s="246"/>
      <c r="H44" s="246"/>
      <c r="I44" s="246"/>
      <c r="J44" s="246"/>
      <c r="K44" s="246"/>
      <c r="L44" s="246"/>
      <c r="M44" s="246"/>
      <c r="N44" s="246"/>
      <c r="O44" s="246"/>
      <c r="P44" s="257"/>
      <c r="Q44" s="246"/>
      <c r="R44" s="246"/>
      <c r="S44" s="246"/>
      <c r="T44" s="246"/>
    </row>
    <row r="45" spans="1:20" x14ac:dyDescent="0.2">
      <c r="A45" s="254"/>
      <c r="B45" s="246"/>
      <c r="C45" s="246"/>
      <c r="D45" s="246"/>
      <c r="E45" s="246"/>
      <c r="F45" s="246"/>
      <c r="G45" s="246"/>
      <c r="H45" s="246"/>
      <c r="I45" s="246"/>
      <c r="J45" s="246"/>
      <c r="K45" s="246"/>
      <c r="L45" s="246"/>
      <c r="M45" s="246"/>
      <c r="N45" s="246"/>
      <c r="O45" s="246"/>
      <c r="P45" s="257"/>
      <c r="Q45" s="246"/>
      <c r="R45" s="246"/>
      <c r="S45" s="246"/>
      <c r="T45" s="246"/>
    </row>
    <row r="46" spans="1:20" x14ac:dyDescent="0.2">
      <c r="A46" s="254"/>
      <c r="B46" s="246"/>
      <c r="C46" s="246"/>
      <c r="D46" s="246"/>
      <c r="E46" s="246"/>
      <c r="F46" s="246"/>
      <c r="G46" s="246"/>
      <c r="H46" s="246"/>
      <c r="I46" s="246"/>
      <c r="J46" s="246"/>
      <c r="K46" s="246"/>
      <c r="L46" s="246"/>
      <c r="M46" s="246"/>
      <c r="N46" s="246"/>
      <c r="O46" s="246"/>
      <c r="P46" s="257"/>
      <c r="Q46" s="246"/>
      <c r="R46" s="246"/>
      <c r="S46" s="246"/>
      <c r="T46" s="246"/>
    </row>
    <row r="47" spans="1:20" x14ac:dyDescent="0.2">
      <c r="A47" s="254"/>
      <c r="B47" s="246"/>
      <c r="C47" s="246"/>
      <c r="D47" s="246"/>
      <c r="E47" s="246"/>
      <c r="F47" s="246"/>
      <c r="G47" s="246"/>
      <c r="H47" s="246"/>
      <c r="I47" s="246"/>
      <c r="J47" s="246"/>
      <c r="K47" s="246"/>
      <c r="L47" s="246"/>
      <c r="M47" s="246"/>
      <c r="N47" s="246"/>
      <c r="O47" s="246"/>
      <c r="P47" s="257"/>
      <c r="Q47" s="246"/>
      <c r="R47" s="246"/>
      <c r="S47" s="246"/>
      <c r="T47" s="246"/>
    </row>
    <row r="48" spans="1:20" x14ac:dyDescent="0.2">
      <c r="P48" s="241"/>
    </row>
  </sheetData>
  <pageMargins left="0.7" right="0.7"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52"/>
  <sheetViews>
    <sheetView zoomScaleNormal="100" workbookViewId="0">
      <pane xSplit="1" topLeftCell="B1" activePane="topRight" state="frozen"/>
      <selection pane="topRight" activeCell="M46" sqref="M46"/>
    </sheetView>
  </sheetViews>
  <sheetFormatPr baseColWidth="10" defaultColWidth="11" defaultRowHeight="16" x14ac:dyDescent="0.2"/>
  <cols>
    <col min="1" max="1" width="25.33203125" customWidth="1"/>
    <col min="2" max="6" width="10.5" style="3" customWidth="1"/>
    <col min="7" max="8" width="8.6640625" style="3" customWidth="1"/>
    <col min="9" max="9" width="10.1640625" style="3" customWidth="1"/>
    <col min="10" max="10" width="11.83203125" style="3" customWidth="1"/>
    <col min="11" max="15" width="8.6640625" style="3" customWidth="1"/>
    <col min="16" max="16" width="9.33203125" style="3" customWidth="1"/>
    <col min="17" max="22" width="8.6640625" style="3" customWidth="1"/>
  </cols>
  <sheetData>
    <row r="1" spans="1:22" x14ac:dyDescent="0.2">
      <c r="D1" s="8"/>
    </row>
    <row r="2" spans="1:22" s="1" customFormat="1" ht="60" x14ac:dyDescent="0.2">
      <c r="A2" s="14" t="s">
        <v>27</v>
      </c>
      <c r="B2" s="2" t="s">
        <v>7</v>
      </c>
      <c r="C2" s="2" t="s">
        <v>329</v>
      </c>
      <c r="D2" s="7" t="s">
        <v>330</v>
      </c>
      <c r="E2" s="2" t="s">
        <v>440</v>
      </c>
      <c r="F2" s="206" t="s">
        <v>439</v>
      </c>
      <c r="G2" s="2" t="s">
        <v>12</v>
      </c>
      <c r="H2" s="2" t="s">
        <v>13</v>
      </c>
      <c r="I2" s="2" t="s">
        <v>29</v>
      </c>
      <c r="J2" s="2" t="s">
        <v>30</v>
      </c>
      <c r="K2" s="2" t="s">
        <v>31</v>
      </c>
      <c r="L2" s="2" t="s">
        <v>32</v>
      </c>
      <c r="M2" s="2" t="s">
        <v>4</v>
      </c>
      <c r="N2" s="2" t="s">
        <v>9</v>
      </c>
      <c r="O2" s="2" t="s">
        <v>10</v>
      </c>
      <c r="P2" s="2" t="s">
        <v>11</v>
      </c>
      <c r="Q2" s="2" t="s">
        <v>14</v>
      </c>
      <c r="R2" s="2" t="s">
        <v>441</v>
      </c>
      <c r="S2" s="2" t="s">
        <v>0</v>
      </c>
      <c r="T2" s="2" t="s">
        <v>3</v>
      </c>
      <c r="U2" s="2" t="s">
        <v>1</v>
      </c>
      <c r="V2" s="2" t="s">
        <v>2</v>
      </c>
    </row>
    <row r="3" spans="1:22" x14ac:dyDescent="0.2">
      <c r="A3" s="15" t="s">
        <v>17</v>
      </c>
      <c r="B3">
        <v>293</v>
      </c>
      <c r="C3" s="6">
        <v>90</v>
      </c>
      <c r="D3" s="33">
        <f t="shared" ref="D3:D15" si="0">C3/B3</f>
        <v>0.30716723549488056</v>
      </c>
      <c r="E3" s="6">
        <v>83</v>
      </c>
      <c r="F3" s="207">
        <f t="shared" ref="F3:F9" si="1">E3/C3</f>
        <v>0.92222222222222228</v>
      </c>
      <c r="G3" s="5">
        <v>31</v>
      </c>
      <c r="H3" s="5">
        <v>5</v>
      </c>
      <c r="I3" s="5"/>
      <c r="J3" s="5"/>
      <c r="L3" s="5"/>
      <c r="M3" s="5"/>
      <c r="O3" s="5">
        <v>47</v>
      </c>
      <c r="P3" s="5">
        <v>6</v>
      </c>
      <c r="Q3" s="5"/>
      <c r="R3" s="5">
        <v>1</v>
      </c>
      <c r="S3" s="179">
        <v>203</v>
      </c>
      <c r="T3" s="20">
        <v>10</v>
      </c>
      <c r="U3" s="5">
        <v>69000</v>
      </c>
      <c r="V3" s="141">
        <v>75000</v>
      </c>
    </row>
    <row r="4" spans="1:22" x14ac:dyDescent="0.2">
      <c r="A4" s="15" t="s">
        <v>18</v>
      </c>
      <c r="B4">
        <v>687</v>
      </c>
      <c r="C4" s="6">
        <v>213</v>
      </c>
      <c r="D4" s="33">
        <f t="shared" si="0"/>
        <v>0.31004366812227074</v>
      </c>
      <c r="E4" s="6">
        <v>182</v>
      </c>
      <c r="F4" s="207">
        <f t="shared" si="1"/>
        <v>0.85446009389671362</v>
      </c>
      <c r="G4" s="5">
        <v>77</v>
      </c>
      <c r="H4" s="5">
        <v>31</v>
      </c>
      <c r="I4" s="5"/>
      <c r="J4" s="5"/>
      <c r="K4" s="5"/>
      <c r="L4" s="5">
        <v>2</v>
      </c>
      <c r="M4" s="5"/>
      <c r="O4" s="5">
        <v>72</v>
      </c>
      <c r="P4" s="5">
        <v>27</v>
      </c>
      <c r="Q4" s="5">
        <v>2</v>
      </c>
      <c r="R4" s="5">
        <v>2</v>
      </c>
      <c r="S4" s="179">
        <v>474</v>
      </c>
      <c r="T4" s="20">
        <v>30</v>
      </c>
      <c r="U4" s="5">
        <v>69500</v>
      </c>
      <c r="V4" s="141">
        <v>75000</v>
      </c>
    </row>
    <row r="5" spans="1:22" ht="17" thickBot="1" x14ac:dyDescent="0.25">
      <c r="A5" s="16" t="s">
        <v>414</v>
      </c>
      <c r="B5" s="24">
        <v>7</v>
      </c>
      <c r="C5" s="9">
        <v>3</v>
      </c>
      <c r="D5" s="34">
        <f t="shared" si="0"/>
        <v>0.42857142857142855</v>
      </c>
      <c r="E5" s="9">
        <v>3</v>
      </c>
      <c r="F5" s="208">
        <f t="shared" si="1"/>
        <v>1</v>
      </c>
      <c r="G5" s="10">
        <v>1</v>
      </c>
      <c r="H5" s="10"/>
      <c r="I5" s="10"/>
      <c r="J5" s="10"/>
      <c r="K5" s="10"/>
      <c r="L5" s="10"/>
      <c r="M5" s="10"/>
      <c r="N5" s="10"/>
      <c r="O5" s="10">
        <v>2</v>
      </c>
      <c r="P5" s="10"/>
      <c r="Q5" s="10"/>
      <c r="R5" s="10"/>
      <c r="S5" s="180">
        <v>4</v>
      </c>
      <c r="T5" s="21"/>
      <c r="U5" s="10"/>
      <c r="V5" s="142"/>
    </row>
    <row r="6" spans="1:22" x14ac:dyDescent="0.2">
      <c r="A6" s="15" t="s">
        <v>19</v>
      </c>
      <c r="B6">
        <v>1</v>
      </c>
      <c r="C6" s="6">
        <v>0</v>
      </c>
      <c r="D6" s="33">
        <f t="shared" si="0"/>
        <v>0</v>
      </c>
      <c r="E6" s="6">
        <v>0</v>
      </c>
      <c r="F6" s="207">
        <v>0</v>
      </c>
      <c r="G6" s="5"/>
      <c r="H6" s="5"/>
      <c r="I6" s="5"/>
      <c r="J6" s="5"/>
      <c r="K6" s="5"/>
      <c r="L6" s="5"/>
      <c r="M6" s="5"/>
      <c r="N6" s="5"/>
      <c r="O6" s="5"/>
      <c r="P6" s="5"/>
      <c r="Q6" s="5"/>
      <c r="R6" s="5"/>
      <c r="S6" s="179">
        <v>1</v>
      </c>
      <c r="T6" s="20"/>
      <c r="U6" s="5"/>
      <c r="V6" s="141"/>
    </row>
    <row r="7" spans="1:22" x14ac:dyDescent="0.2">
      <c r="A7" s="15" t="s">
        <v>20</v>
      </c>
      <c r="B7">
        <v>190</v>
      </c>
      <c r="C7" s="6">
        <v>52</v>
      </c>
      <c r="D7" s="33">
        <f t="shared" si="0"/>
        <v>0.27368421052631581</v>
      </c>
      <c r="E7" s="6">
        <v>42</v>
      </c>
      <c r="F7" s="207">
        <f t="shared" si="1"/>
        <v>0.80769230769230771</v>
      </c>
      <c r="G7" s="5">
        <v>24</v>
      </c>
      <c r="H7" s="5">
        <v>2</v>
      </c>
      <c r="I7" s="5"/>
      <c r="J7" s="5"/>
      <c r="K7" s="5"/>
      <c r="L7" s="5">
        <v>1</v>
      </c>
      <c r="M7" s="5"/>
      <c r="N7" s="5"/>
      <c r="O7" s="5">
        <v>15</v>
      </c>
      <c r="P7" s="5">
        <v>9</v>
      </c>
      <c r="Q7" s="5">
        <v>1</v>
      </c>
      <c r="R7" s="5"/>
      <c r="S7" s="179">
        <v>138</v>
      </c>
      <c r="T7" s="20">
        <v>13</v>
      </c>
      <c r="U7" s="5">
        <v>72692</v>
      </c>
      <c r="V7" s="141">
        <v>75000</v>
      </c>
    </row>
    <row r="8" spans="1:22" x14ac:dyDescent="0.2">
      <c r="A8" s="15" t="s">
        <v>21</v>
      </c>
      <c r="B8">
        <v>76</v>
      </c>
      <c r="C8" s="6">
        <v>26</v>
      </c>
      <c r="D8" s="33">
        <f t="shared" si="0"/>
        <v>0.34210526315789475</v>
      </c>
      <c r="E8" s="6">
        <v>24</v>
      </c>
      <c r="F8" s="207">
        <f t="shared" si="1"/>
        <v>0.92307692307692313</v>
      </c>
      <c r="G8" s="5">
        <v>10</v>
      </c>
      <c r="H8" s="5">
        <v>8</v>
      </c>
      <c r="I8" s="5"/>
      <c r="J8" s="5"/>
      <c r="K8" s="5"/>
      <c r="L8" s="5"/>
      <c r="M8" s="5"/>
      <c r="N8" s="5"/>
      <c r="O8" s="5">
        <v>6</v>
      </c>
      <c r="P8" s="5">
        <v>2</v>
      </c>
      <c r="Q8" s="5"/>
      <c r="R8" s="5"/>
      <c r="S8" s="179">
        <v>50</v>
      </c>
      <c r="T8" s="20">
        <v>6</v>
      </c>
      <c r="U8" s="5">
        <v>74167</v>
      </c>
      <c r="V8" s="141">
        <v>75000</v>
      </c>
    </row>
    <row r="9" spans="1:22" x14ac:dyDescent="0.2">
      <c r="A9" s="15" t="s">
        <v>22</v>
      </c>
      <c r="B9">
        <v>264</v>
      </c>
      <c r="C9" s="6">
        <v>79</v>
      </c>
      <c r="D9" s="33">
        <f t="shared" si="0"/>
        <v>0.29924242424242425</v>
      </c>
      <c r="E9" s="6">
        <v>68</v>
      </c>
      <c r="F9" s="207">
        <f t="shared" si="1"/>
        <v>0.86075949367088611</v>
      </c>
      <c r="G9" s="5">
        <v>23</v>
      </c>
      <c r="H9" s="5">
        <v>14</v>
      </c>
      <c r="I9" s="5"/>
      <c r="J9" s="5"/>
      <c r="K9" s="5"/>
      <c r="L9" s="5"/>
      <c r="M9" s="5"/>
      <c r="N9" s="5"/>
      <c r="O9" s="5">
        <v>31</v>
      </c>
      <c r="P9" s="5">
        <v>11</v>
      </c>
      <c r="Q9" s="5"/>
      <c r="R9" s="5"/>
      <c r="S9" s="179">
        <v>185</v>
      </c>
      <c r="T9" s="20">
        <v>7</v>
      </c>
      <c r="U9" s="5">
        <v>79286</v>
      </c>
      <c r="V9" s="141">
        <v>75000</v>
      </c>
    </row>
    <row r="10" spans="1:22" x14ac:dyDescent="0.2">
      <c r="A10" s="15" t="s">
        <v>23</v>
      </c>
      <c r="B10">
        <v>2</v>
      </c>
      <c r="C10" s="6">
        <v>0</v>
      </c>
      <c r="D10" s="33">
        <f t="shared" si="0"/>
        <v>0</v>
      </c>
      <c r="E10" s="6">
        <v>0</v>
      </c>
      <c r="F10" s="207">
        <v>0</v>
      </c>
      <c r="G10" s="5"/>
      <c r="H10" s="5"/>
      <c r="I10" s="5"/>
      <c r="J10" s="5"/>
      <c r="K10" s="5"/>
      <c r="L10" s="5"/>
      <c r="M10" s="5"/>
      <c r="N10" s="5"/>
      <c r="O10" s="5"/>
      <c r="P10" s="5"/>
      <c r="Q10" s="5"/>
      <c r="R10" s="5"/>
      <c r="S10" s="179">
        <v>2</v>
      </c>
      <c r="T10" s="20"/>
      <c r="U10" s="5"/>
      <c r="V10" s="141"/>
    </row>
    <row r="11" spans="1:22" x14ac:dyDescent="0.2">
      <c r="A11" s="15" t="s">
        <v>24</v>
      </c>
      <c r="B11">
        <v>419</v>
      </c>
      <c r="C11" s="6">
        <v>143</v>
      </c>
      <c r="D11" s="33">
        <f t="shared" si="0"/>
        <v>0.3412887828162291</v>
      </c>
      <c r="E11" s="6">
        <v>129</v>
      </c>
      <c r="F11" s="207">
        <f>E11/C11</f>
        <v>0.90209790209790208</v>
      </c>
      <c r="G11" s="5">
        <v>53</v>
      </c>
      <c r="H11" s="5">
        <v>14</v>
      </c>
      <c r="I11" s="5"/>
      <c r="K11" s="5"/>
      <c r="L11" s="5">
        <v>1</v>
      </c>
      <c r="M11" s="5"/>
      <c r="N11" s="5"/>
      <c r="O11" s="5">
        <v>61</v>
      </c>
      <c r="P11" s="5">
        <v>11</v>
      </c>
      <c r="Q11" s="5">
        <v>1</v>
      </c>
      <c r="R11" s="5">
        <v>2</v>
      </c>
      <c r="S11" s="179">
        <v>276</v>
      </c>
      <c r="T11" s="20">
        <v>15</v>
      </c>
      <c r="U11" s="5">
        <v>65000</v>
      </c>
      <c r="V11" s="141">
        <v>75000</v>
      </c>
    </row>
    <row r="12" spans="1:22" x14ac:dyDescent="0.2">
      <c r="A12" s="15" t="s">
        <v>25</v>
      </c>
      <c r="B12">
        <v>29</v>
      </c>
      <c r="C12" s="6">
        <v>7</v>
      </c>
      <c r="D12" s="33">
        <f t="shared" si="0"/>
        <v>0.2413793103448276</v>
      </c>
      <c r="E12" s="6">
        <v>5</v>
      </c>
      <c r="F12" s="207">
        <f>E12/C12</f>
        <v>0.7142857142857143</v>
      </c>
      <c r="G12" s="5">
        <v>2</v>
      </c>
      <c r="H12" s="5"/>
      <c r="I12" s="5"/>
      <c r="J12" s="5"/>
      <c r="K12" s="5"/>
      <c r="L12" s="5"/>
      <c r="M12" s="5"/>
      <c r="N12" s="5"/>
      <c r="O12" s="5">
        <v>3</v>
      </c>
      <c r="P12" s="5">
        <v>2</v>
      </c>
      <c r="Q12" s="5"/>
      <c r="R12" s="5"/>
      <c r="S12" s="179">
        <v>22</v>
      </c>
      <c r="T12" s="20"/>
      <c r="U12" s="5"/>
      <c r="V12" s="141"/>
    </row>
    <row r="13" spans="1:22" x14ac:dyDescent="0.2">
      <c r="A13" s="15" t="s">
        <v>26</v>
      </c>
      <c r="B13">
        <v>69</v>
      </c>
      <c r="C13" s="6">
        <v>17</v>
      </c>
      <c r="D13" s="33">
        <f t="shared" si="0"/>
        <v>0.24637681159420291</v>
      </c>
      <c r="E13" s="6">
        <v>12</v>
      </c>
      <c r="F13" s="207">
        <f>E13/C13</f>
        <v>0.70588235294117652</v>
      </c>
      <c r="G13" s="5">
        <v>3</v>
      </c>
      <c r="H13" s="5">
        <v>1</v>
      </c>
      <c r="I13" s="5"/>
      <c r="J13" s="5"/>
      <c r="K13" s="5"/>
      <c r="L13" s="5"/>
      <c r="M13" s="5"/>
      <c r="N13" s="5"/>
      <c r="O13" s="5">
        <v>8</v>
      </c>
      <c r="P13" s="5">
        <v>3</v>
      </c>
      <c r="Q13" s="5">
        <v>1</v>
      </c>
      <c r="R13" s="5">
        <v>1</v>
      </c>
      <c r="S13" s="179">
        <v>52</v>
      </c>
      <c r="T13" s="20">
        <v>2</v>
      </c>
      <c r="U13" s="5">
        <v>40000</v>
      </c>
      <c r="V13" s="141">
        <v>40000</v>
      </c>
    </row>
    <row r="14" spans="1:22" ht="17" thickBot="1" x14ac:dyDescent="0.25">
      <c r="A14" s="15" t="s">
        <v>28</v>
      </c>
      <c r="B14">
        <v>37</v>
      </c>
      <c r="C14" s="6">
        <v>15</v>
      </c>
      <c r="D14" s="33">
        <f t="shared" si="0"/>
        <v>0.40540540540540543</v>
      </c>
      <c r="E14" s="6">
        <v>14</v>
      </c>
      <c r="F14" s="208">
        <f>E14/C14</f>
        <v>0.93333333333333335</v>
      </c>
      <c r="G14" s="10">
        <v>7</v>
      </c>
      <c r="H14" s="10">
        <v>3</v>
      </c>
      <c r="I14" s="10"/>
      <c r="J14" s="10"/>
      <c r="K14" s="10"/>
      <c r="L14" s="10"/>
      <c r="M14" s="10"/>
      <c r="N14" s="10"/>
      <c r="O14" s="10">
        <v>4</v>
      </c>
      <c r="P14" s="10"/>
      <c r="Q14" s="10">
        <v>1</v>
      </c>
      <c r="R14" s="10"/>
      <c r="S14" s="180">
        <v>22</v>
      </c>
      <c r="T14" s="21">
        <v>3</v>
      </c>
      <c r="U14" s="10"/>
      <c r="V14" s="142"/>
    </row>
    <row r="15" spans="1:22" ht="17" thickBot="1" x14ac:dyDescent="0.25">
      <c r="A15" s="17" t="s">
        <v>331</v>
      </c>
      <c r="B15" s="211">
        <v>987</v>
      </c>
      <c r="C15" s="211">
        <v>306</v>
      </c>
      <c r="D15" s="18">
        <f t="shared" si="0"/>
        <v>0.3100303951367781</v>
      </c>
      <c r="E15" s="211">
        <v>268</v>
      </c>
      <c r="F15" s="220">
        <f>E15/C15</f>
        <v>0.87581699346405228</v>
      </c>
      <c r="G15" s="28">
        <v>109</v>
      </c>
      <c r="H15" s="28">
        <v>36</v>
      </c>
      <c r="I15" s="28"/>
      <c r="J15" s="28"/>
      <c r="K15" s="28"/>
      <c r="L15" s="28">
        <v>2</v>
      </c>
      <c r="M15" s="28"/>
      <c r="N15" s="28"/>
      <c r="O15" s="28">
        <v>121</v>
      </c>
      <c r="P15" s="28">
        <v>33</v>
      </c>
      <c r="Q15" s="28">
        <v>2</v>
      </c>
      <c r="R15" s="29">
        <v>3</v>
      </c>
      <c r="S15" s="181">
        <v>681</v>
      </c>
      <c r="T15" s="178">
        <v>40</v>
      </c>
      <c r="U15" s="117">
        <v>69375</v>
      </c>
      <c r="V15" s="143">
        <v>75000</v>
      </c>
    </row>
    <row r="16" spans="1:22" ht="17" thickBot="1" x14ac:dyDescent="0.25">
      <c r="A16" s="221" t="s">
        <v>451</v>
      </c>
      <c r="B16" s="222"/>
      <c r="C16" s="223"/>
      <c r="D16" s="222"/>
      <c r="E16" s="223"/>
      <c r="F16" s="224"/>
      <c r="G16" s="227">
        <f>G15/$C$15</f>
        <v>0.3562091503267974</v>
      </c>
      <c r="H16" s="225">
        <f t="shared" ref="H16:P16" si="2">H15/$C$15</f>
        <v>0.11764705882352941</v>
      </c>
      <c r="I16" s="225">
        <f t="shared" si="2"/>
        <v>0</v>
      </c>
      <c r="J16" s="225">
        <f t="shared" si="2"/>
        <v>0</v>
      </c>
      <c r="K16" s="225">
        <f t="shared" si="2"/>
        <v>0</v>
      </c>
      <c r="L16" s="225">
        <f t="shared" si="2"/>
        <v>6.5359477124183009E-3</v>
      </c>
      <c r="M16" s="225">
        <f t="shared" si="2"/>
        <v>0</v>
      </c>
      <c r="N16" s="225">
        <f t="shared" si="2"/>
        <v>0</v>
      </c>
      <c r="O16" s="225">
        <f t="shared" si="2"/>
        <v>0.39542483660130717</v>
      </c>
      <c r="P16" s="225">
        <f t="shared" si="2"/>
        <v>0.10784313725490197</v>
      </c>
      <c r="Q16" s="225">
        <f>Q15/$C$15</f>
        <v>6.5359477124183009E-3</v>
      </c>
      <c r="R16" s="226">
        <f t="shared" ref="R16" si="3">R15/$C$15</f>
        <v>9.8039215686274508E-3</v>
      </c>
      <c r="S16" s="228">
        <f>S15/$B$15</f>
        <v>0.6899696048632219</v>
      </c>
    </row>
    <row r="18" spans="1:20" x14ac:dyDescent="0.2">
      <c r="A18" s="258"/>
      <c r="B18" s="255"/>
      <c r="C18" s="250"/>
      <c r="D18" s="251"/>
      <c r="E18" s="250"/>
      <c r="F18" s="252"/>
      <c r="G18" s="247"/>
      <c r="H18" s="247"/>
      <c r="I18" s="247"/>
      <c r="J18" s="247"/>
      <c r="K18" s="246"/>
      <c r="L18" s="247"/>
      <c r="M18" s="247"/>
      <c r="N18" s="246"/>
      <c r="O18" s="247"/>
      <c r="P18" s="247"/>
      <c r="Q18" s="247"/>
      <c r="R18" s="247"/>
      <c r="S18" s="246"/>
    </row>
    <row r="19" spans="1:20" x14ac:dyDescent="0.2">
      <c r="A19" s="258"/>
      <c r="B19" s="255"/>
      <c r="C19" s="250"/>
      <c r="D19" s="251"/>
      <c r="E19" s="250"/>
      <c r="F19" s="252"/>
      <c r="G19" s="247"/>
      <c r="H19" s="247"/>
      <c r="I19" s="247"/>
      <c r="J19" s="247"/>
      <c r="K19" s="247"/>
      <c r="L19" s="247"/>
      <c r="M19" s="247"/>
      <c r="N19" s="246"/>
      <c r="O19" s="247"/>
      <c r="P19" s="247"/>
      <c r="Q19" s="247"/>
      <c r="R19" s="247"/>
      <c r="S19" s="246"/>
    </row>
    <row r="20" spans="1:20" x14ac:dyDescent="0.2">
      <c r="A20" s="258"/>
      <c r="B20" s="255"/>
      <c r="C20" s="250"/>
      <c r="D20" s="251"/>
      <c r="E20" s="250"/>
      <c r="F20" s="252"/>
      <c r="G20" s="247"/>
      <c r="H20" s="247"/>
      <c r="I20" s="247"/>
      <c r="J20" s="247"/>
      <c r="K20" s="247"/>
      <c r="L20" s="247"/>
      <c r="M20" s="247"/>
      <c r="N20" s="247"/>
      <c r="O20" s="247"/>
      <c r="P20" s="247"/>
      <c r="Q20" s="247"/>
      <c r="R20" s="247"/>
      <c r="S20" s="246"/>
    </row>
    <row r="21" spans="1:20" x14ac:dyDescent="0.2">
      <c r="A21" s="255"/>
      <c r="B21" s="246"/>
      <c r="C21" s="246"/>
      <c r="D21" s="246"/>
      <c r="E21" s="246"/>
      <c r="F21" s="246"/>
      <c r="G21" s="246"/>
      <c r="H21" s="246"/>
      <c r="I21" s="246"/>
      <c r="J21" s="246"/>
      <c r="K21" s="246"/>
      <c r="L21" s="246"/>
      <c r="M21" s="246"/>
      <c r="N21" s="246"/>
      <c r="O21" s="246"/>
      <c r="P21" s="246"/>
      <c r="Q21" s="246"/>
      <c r="R21" s="246"/>
      <c r="S21" s="246"/>
      <c r="T21" s="25"/>
    </row>
    <row r="22" spans="1:20" x14ac:dyDescent="0.2">
      <c r="A22" s="258"/>
      <c r="B22" s="255"/>
      <c r="C22" s="250"/>
      <c r="D22" s="251"/>
      <c r="E22" s="250"/>
      <c r="F22" s="252"/>
      <c r="G22" s="247"/>
      <c r="H22" s="247"/>
      <c r="I22" s="247"/>
      <c r="J22" s="247"/>
      <c r="K22" s="247"/>
      <c r="L22" s="247"/>
      <c r="M22" s="247"/>
      <c r="N22" s="247"/>
      <c r="O22" s="247"/>
      <c r="P22" s="247"/>
      <c r="Q22" s="247"/>
      <c r="R22" s="247"/>
      <c r="S22" s="246"/>
      <c r="T22" s="25"/>
    </row>
    <row r="23" spans="1:20" x14ac:dyDescent="0.2">
      <c r="A23" s="258"/>
      <c r="B23" s="255"/>
      <c r="C23" s="250"/>
      <c r="D23" s="251"/>
      <c r="E23" s="250"/>
      <c r="F23" s="252"/>
      <c r="G23" s="247"/>
      <c r="H23" s="247"/>
      <c r="I23" s="247"/>
      <c r="J23" s="247"/>
      <c r="K23" s="247"/>
      <c r="L23" s="247"/>
      <c r="M23" s="247"/>
      <c r="N23" s="247"/>
      <c r="O23" s="247"/>
      <c r="P23" s="247"/>
      <c r="Q23" s="247"/>
      <c r="R23" s="247"/>
      <c r="S23" s="246"/>
      <c r="T23" s="25"/>
    </row>
    <row r="24" spans="1:20" x14ac:dyDescent="0.2">
      <c r="A24" s="258"/>
      <c r="B24" s="255"/>
      <c r="C24" s="250"/>
      <c r="D24" s="251"/>
      <c r="E24" s="250"/>
      <c r="F24" s="252"/>
      <c r="G24" s="247"/>
      <c r="H24" s="247"/>
      <c r="I24" s="247"/>
      <c r="J24" s="247"/>
      <c r="K24" s="247"/>
      <c r="L24" s="247"/>
      <c r="M24" s="247"/>
      <c r="N24" s="247"/>
      <c r="O24" s="247"/>
      <c r="P24" s="247"/>
      <c r="Q24" s="247"/>
      <c r="R24" s="247"/>
      <c r="S24" s="246"/>
      <c r="T24" s="25"/>
    </row>
    <row r="25" spans="1:20" x14ac:dyDescent="0.2">
      <c r="A25" s="258"/>
      <c r="B25" s="255"/>
      <c r="C25" s="250"/>
      <c r="D25" s="251"/>
      <c r="E25" s="250"/>
      <c r="F25" s="252"/>
      <c r="G25" s="247"/>
      <c r="H25" s="247"/>
      <c r="I25" s="247"/>
      <c r="J25" s="246"/>
      <c r="K25" s="247"/>
      <c r="L25" s="247"/>
      <c r="M25" s="247"/>
      <c r="N25" s="247"/>
      <c r="O25" s="247"/>
      <c r="P25" s="247"/>
      <c r="Q25" s="247"/>
      <c r="R25" s="247"/>
      <c r="S25" s="246"/>
      <c r="T25" s="25"/>
    </row>
    <row r="26" spans="1:20" x14ac:dyDescent="0.2">
      <c r="A26" s="258"/>
      <c r="B26" s="246"/>
      <c r="C26" s="246"/>
      <c r="D26" s="246"/>
      <c r="E26" s="246"/>
      <c r="F26" s="246"/>
      <c r="G26" s="246"/>
      <c r="H26" s="246"/>
      <c r="I26" s="246"/>
      <c r="J26" s="246"/>
      <c r="K26" s="246"/>
      <c r="L26" s="246"/>
      <c r="M26" s="246"/>
      <c r="N26" s="246"/>
      <c r="O26" s="246"/>
      <c r="P26" s="246"/>
      <c r="Q26" s="246"/>
      <c r="R26" s="246"/>
      <c r="S26" s="246"/>
      <c r="T26" s="25"/>
    </row>
    <row r="27" spans="1:20" x14ac:dyDescent="0.2">
      <c r="A27" s="258"/>
      <c r="B27" s="255"/>
      <c r="C27" s="250"/>
      <c r="D27" s="251"/>
      <c r="E27" s="250"/>
      <c r="F27" s="252"/>
      <c r="G27" s="247"/>
      <c r="H27" s="247"/>
      <c r="I27" s="247"/>
      <c r="J27" s="247"/>
      <c r="K27" s="247"/>
      <c r="L27" s="247"/>
      <c r="M27" s="247"/>
      <c r="N27" s="247"/>
      <c r="O27" s="247"/>
      <c r="P27" s="247"/>
      <c r="Q27" s="247"/>
      <c r="R27" s="247"/>
      <c r="S27" s="246"/>
    </row>
    <row r="28" spans="1:20" x14ac:dyDescent="0.2">
      <c r="A28" s="242"/>
      <c r="B28" s="243"/>
      <c r="C28" s="243"/>
      <c r="D28" s="244"/>
      <c r="E28" s="243"/>
      <c r="F28" s="244"/>
      <c r="G28" s="245"/>
      <c r="H28" s="245"/>
      <c r="I28" s="245"/>
      <c r="J28" s="245"/>
      <c r="K28" s="245"/>
      <c r="L28" s="245"/>
      <c r="M28" s="245"/>
      <c r="N28" s="245"/>
      <c r="O28" s="245"/>
      <c r="P28" s="245"/>
      <c r="Q28" s="245"/>
      <c r="R28" s="245"/>
      <c r="S28" s="246"/>
    </row>
    <row r="29" spans="1:20" x14ac:dyDescent="0.2">
      <c r="A29" s="255"/>
      <c r="B29" s="246"/>
      <c r="C29" s="246"/>
      <c r="D29" s="246"/>
      <c r="E29" s="246"/>
      <c r="F29" s="246"/>
      <c r="G29" s="256"/>
      <c r="H29" s="256"/>
      <c r="I29" s="256"/>
      <c r="J29" s="256"/>
      <c r="K29" s="256"/>
      <c r="L29" s="256"/>
      <c r="M29" s="256"/>
      <c r="N29" s="256"/>
      <c r="O29" s="256"/>
      <c r="P29" s="256"/>
      <c r="Q29" s="256"/>
      <c r="R29" s="256"/>
      <c r="S29" s="246"/>
    </row>
    <row r="30" spans="1:20" x14ac:dyDescent="0.2">
      <c r="A30" s="258"/>
      <c r="B30" s="246"/>
      <c r="C30" s="246"/>
      <c r="D30" s="246"/>
      <c r="E30" s="246"/>
      <c r="F30" s="246"/>
      <c r="G30" s="257"/>
      <c r="H30" s="257"/>
      <c r="I30" s="257"/>
      <c r="J30" s="257"/>
      <c r="K30" s="257"/>
      <c r="L30" s="257"/>
      <c r="M30" s="257"/>
      <c r="N30" s="257"/>
      <c r="O30" s="257"/>
      <c r="P30" s="257"/>
      <c r="Q30" s="257"/>
      <c r="R30" s="257"/>
      <c r="S30" s="246"/>
    </row>
    <row r="31" spans="1:20" x14ac:dyDescent="0.2">
      <c r="A31" s="258"/>
      <c r="B31" s="246"/>
      <c r="C31" s="246"/>
      <c r="D31" s="246"/>
      <c r="E31" s="246"/>
      <c r="F31" s="246"/>
      <c r="G31" s="257"/>
      <c r="H31" s="257"/>
      <c r="I31" s="257"/>
      <c r="J31" s="257"/>
      <c r="K31" s="257"/>
      <c r="L31" s="257"/>
      <c r="M31" s="257"/>
      <c r="N31" s="257"/>
      <c r="O31" s="257"/>
      <c r="P31" s="257"/>
      <c r="Q31" s="257"/>
      <c r="R31" s="257"/>
      <c r="S31" s="246"/>
    </row>
    <row r="32" spans="1:20" x14ac:dyDescent="0.2">
      <c r="A32" s="258"/>
      <c r="B32" s="246"/>
      <c r="C32" s="246"/>
      <c r="D32" s="246"/>
      <c r="E32" s="246"/>
      <c r="F32" s="246"/>
      <c r="G32" s="257"/>
      <c r="H32" s="257"/>
      <c r="I32" s="257"/>
      <c r="J32" s="257"/>
      <c r="K32" s="257"/>
      <c r="L32" s="257"/>
      <c r="M32" s="257"/>
      <c r="N32" s="257"/>
      <c r="O32" s="257"/>
      <c r="P32" s="257"/>
      <c r="Q32" s="257"/>
      <c r="R32" s="257"/>
      <c r="S32" s="246"/>
    </row>
    <row r="33" spans="1:19" x14ac:dyDescent="0.2">
      <c r="A33" s="255"/>
      <c r="B33" s="246"/>
      <c r="C33" s="246"/>
      <c r="D33" s="246"/>
      <c r="E33" s="246"/>
      <c r="F33" s="246"/>
      <c r="G33" s="257"/>
      <c r="H33" s="257"/>
      <c r="I33" s="257"/>
      <c r="J33" s="257"/>
      <c r="K33" s="257"/>
      <c r="L33" s="257"/>
      <c r="M33" s="257"/>
      <c r="N33" s="257"/>
      <c r="O33" s="257"/>
      <c r="P33" s="257"/>
      <c r="Q33" s="257"/>
      <c r="R33" s="257"/>
      <c r="S33" s="246"/>
    </row>
    <row r="34" spans="1:19" x14ac:dyDescent="0.2">
      <c r="A34" s="258"/>
      <c r="B34" s="246"/>
      <c r="C34" s="246"/>
      <c r="D34" s="246"/>
      <c r="E34" s="246"/>
      <c r="F34" s="246"/>
      <c r="G34" s="257"/>
      <c r="H34" s="257"/>
      <c r="I34" s="257"/>
      <c r="J34" s="257"/>
      <c r="K34" s="257"/>
      <c r="L34" s="257"/>
      <c r="M34" s="257"/>
      <c r="N34" s="257"/>
      <c r="O34" s="257"/>
      <c r="P34" s="257"/>
      <c r="Q34" s="257"/>
      <c r="R34" s="257"/>
      <c r="S34" s="246"/>
    </row>
    <row r="35" spans="1:19" x14ac:dyDescent="0.2">
      <c r="A35" s="258"/>
      <c r="B35" s="246"/>
      <c r="C35" s="246"/>
      <c r="D35" s="246"/>
      <c r="E35" s="246"/>
      <c r="F35" s="246"/>
      <c r="G35" s="257"/>
      <c r="H35" s="257"/>
      <c r="I35" s="257"/>
      <c r="J35" s="257"/>
      <c r="K35" s="257"/>
      <c r="L35" s="257"/>
      <c r="M35" s="257"/>
      <c r="N35" s="257"/>
      <c r="O35" s="257"/>
      <c r="P35" s="257"/>
      <c r="Q35" s="257"/>
      <c r="R35" s="257"/>
      <c r="S35" s="246"/>
    </row>
    <row r="36" spans="1:19" x14ac:dyDescent="0.2">
      <c r="A36" s="258"/>
      <c r="B36" s="246"/>
      <c r="C36" s="246"/>
      <c r="D36" s="246"/>
      <c r="E36" s="246"/>
      <c r="F36" s="246"/>
      <c r="G36" s="257"/>
      <c r="H36" s="257"/>
      <c r="I36" s="257"/>
      <c r="J36" s="257"/>
      <c r="K36" s="257"/>
      <c r="L36" s="257"/>
      <c r="M36" s="257"/>
      <c r="N36" s="257"/>
      <c r="O36" s="257"/>
      <c r="P36" s="257"/>
      <c r="Q36" s="257"/>
      <c r="R36" s="257"/>
      <c r="S36" s="246"/>
    </row>
    <row r="37" spans="1:19" x14ac:dyDescent="0.2">
      <c r="A37" s="258"/>
      <c r="B37" s="246"/>
      <c r="C37" s="246"/>
      <c r="D37" s="246"/>
      <c r="E37" s="246"/>
      <c r="F37" s="246"/>
      <c r="G37" s="257"/>
      <c r="H37" s="257"/>
      <c r="I37" s="257"/>
      <c r="J37" s="257"/>
      <c r="K37" s="257"/>
      <c r="L37" s="257"/>
      <c r="M37" s="257"/>
      <c r="N37" s="257"/>
      <c r="O37" s="257"/>
      <c r="P37" s="257"/>
      <c r="Q37" s="257"/>
      <c r="R37" s="257"/>
      <c r="S37" s="246"/>
    </row>
    <row r="38" spans="1:19" x14ac:dyDescent="0.2">
      <c r="A38" s="258"/>
      <c r="B38" s="246"/>
      <c r="C38" s="246"/>
      <c r="D38" s="246"/>
      <c r="E38" s="246"/>
      <c r="F38" s="246"/>
      <c r="G38" s="257"/>
      <c r="H38" s="257"/>
      <c r="I38" s="257"/>
      <c r="J38" s="257"/>
      <c r="K38" s="257"/>
      <c r="L38" s="257"/>
      <c r="M38" s="257"/>
      <c r="N38" s="257"/>
      <c r="O38" s="257"/>
      <c r="P38" s="257"/>
      <c r="Q38" s="257"/>
      <c r="R38" s="257"/>
      <c r="S38" s="246"/>
    </row>
    <row r="39" spans="1:19" x14ac:dyDescent="0.2">
      <c r="A39" s="258"/>
      <c r="B39" s="246"/>
      <c r="C39" s="246"/>
      <c r="D39" s="246"/>
      <c r="E39" s="246"/>
      <c r="F39" s="246"/>
      <c r="G39" s="257"/>
      <c r="H39" s="257"/>
      <c r="I39" s="257"/>
      <c r="J39" s="257"/>
      <c r="K39" s="257"/>
      <c r="L39" s="257"/>
      <c r="M39" s="257"/>
      <c r="N39" s="257"/>
      <c r="O39" s="257"/>
      <c r="P39" s="257"/>
      <c r="Q39" s="257"/>
      <c r="R39" s="257"/>
      <c r="S39" s="246"/>
    </row>
    <row r="40" spans="1:19" x14ac:dyDescent="0.2">
      <c r="A40" s="242"/>
      <c r="B40" s="246"/>
      <c r="C40" s="246"/>
      <c r="D40" s="246"/>
      <c r="E40" s="246"/>
      <c r="F40" s="246"/>
      <c r="G40" s="257"/>
      <c r="H40" s="257"/>
      <c r="I40" s="257"/>
      <c r="J40" s="257"/>
      <c r="K40" s="257"/>
      <c r="L40" s="257"/>
      <c r="M40" s="257"/>
      <c r="N40" s="257"/>
      <c r="O40" s="257"/>
      <c r="P40" s="257"/>
      <c r="Q40" s="257"/>
      <c r="R40" s="257"/>
      <c r="S40" s="246"/>
    </row>
    <row r="41" spans="1:19" x14ac:dyDescent="0.2">
      <c r="A41" s="255"/>
      <c r="B41" s="246"/>
      <c r="C41" s="246"/>
      <c r="D41" s="246"/>
      <c r="E41" s="246"/>
      <c r="F41" s="246"/>
      <c r="G41" s="246"/>
      <c r="H41" s="246"/>
      <c r="I41" s="246"/>
      <c r="J41" s="246"/>
      <c r="K41" s="246"/>
      <c r="L41" s="246"/>
      <c r="M41" s="246"/>
      <c r="N41" s="246"/>
      <c r="O41" s="246"/>
      <c r="P41" s="257"/>
      <c r="Q41" s="246"/>
      <c r="R41" s="246"/>
      <c r="S41" s="246"/>
    </row>
    <row r="42" spans="1:19" x14ac:dyDescent="0.2">
      <c r="A42" s="255"/>
      <c r="B42" s="246"/>
      <c r="C42" s="246"/>
      <c r="D42" s="246"/>
      <c r="E42" s="246"/>
      <c r="F42" s="246"/>
      <c r="G42" s="246"/>
      <c r="H42" s="246"/>
      <c r="I42" s="246"/>
      <c r="J42" s="246"/>
      <c r="K42" s="246"/>
      <c r="L42" s="246"/>
      <c r="M42" s="246"/>
      <c r="N42" s="246"/>
      <c r="O42" s="246"/>
      <c r="P42" s="257"/>
      <c r="Q42" s="246"/>
      <c r="R42" s="246"/>
      <c r="S42" s="246"/>
    </row>
    <row r="43" spans="1:19" x14ac:dyDescent="0.2">
      <c r="A43" s="255"/>
      <c r="B43" s="246"/>
      <c r="C43" s="246"/>
      <c r="D43" s="246"/>
      <c r="E43" s="246"/>
      <c r="F43" s="246"/>
      <c r="G43" s="246"/>
      <c r="H43" s="246"/>
      <c r="I43" s="246"/>
      <c r="J43" s="246"/>
      <c r="K43" s="246"/>
      <c r="L43" s="246"/>
      <c r="M43" s="246"/>
      <c r="N43" s="246"/>
      <c r="O43" s="246"/>
      <c r="P43" s="257"/>
      <c r="Q43" s="246"/>
      <c r="R43" s="246"/>
      <c r="S43" s="246"/>
    </row>
    <row r="44" spans="1:19" x14ac:dyDescent="0.2">
      <c r="A44" s="255"/>
      <c r="B44" s="246"/>
      <c r="C44" s="246"/>
      <c r="D44" s="246"/>
      <c r="E44" s="246"/>
      <c r="F44" s="246"/>
      <c r="G44" s="246"/>
      <c r="H44" s="246"/>
      <c r="I44" s="246"/>
      <c r="J44" s="246"/>
      <c r="K44" s="246"/>
      <c r="L44" s="246"/>
      <c r="M44" s="246"/>
      <c r="N44" s="246"/>
      <c r="O44" s="246"/>
      <c r="P44" s="257"/>
      <c r="Q44" s="246"/>
      <c r="R44" s="246"/>
      <c r="S44" s="246"/>
    </row>
    <row r="45" spans="1:19" x14ac:dyDescent="0.2">
      <c r="A45" s="255"/>
      <c r="B45" s="246"/>
      <c r="C45" s="246"/>
      <c r="D45" s="246"/>
      <c r="E45" s="246"/>
      <c r="F45" s="246"/>
      <c r="G45" s="246"/>
      <c r="H45" s="246"/>
      <c r="I45" s="246"/>
      <c r="J45" s="246"/>
      <c r="K45" s="246"/>
      <c r="L45" s="246"/>
      <c r="M45" s="246"/>
      <c r="N45" s="246"/>
      <c r="O45" s="246"/>
      <c r="P45" s="257"/>
      <c r="Q45" s="246"/>
      <c r="R45" s="246"/>
      <c r="S45" s="246"/>
    </row>
    <row r="46" spans="1:19" x14ac:dyDescent="0.2">
      <c r="A46" s="255"/>
      <c r="B46" s="246"/>
      <c r="C46" s="246"/>
      <c r="D46" s="246"/>
      <c r="E46" s="246"/>
      <c r="F46" s="246"/>
      <c r="G46" s="246"/>
      <c r="H46" s="246"/>
      <c r="I46" s="246"/>
      <c r="J46" s="246"/>
      <c r="K46" s="246"/>
      <c r="L46" s="246"/>
      <c r="M46" s="246"/>
      <c r="N46" s="246"/>
      <c r="O46" s="246"/>
      <c r="P46" s="257"/>
      <c r="Q46" s="246"/>
      <c r="R46" s="246"/>
      <c r="S46" s="246"/>
    </row>
    <row r="47" spans="1:19" x14ac:dyDescent="0.2">
      <c r="A47" s="255"/>
      <c r="B47" s="246"/>
      <c r="C47" s="246"/>
      <c r="D47" s="246"/>
      <c r="E47" s="246"/>
      <c r="F47" s="246"/>
      <c r="G47" s="246"/>
      <c r="H47" s="246"/>
      <c r="I47" s="246"/>
      <c r="J47" s="246"/>
      <c r="K47" s="246"/>
      <c r="L47" s="246"/>
      <c r="M47" s="246"/>
      <c r="N47" s="246"/>
      <c r="O47" s="246"/>
      <c r="P47" s="257"/>
      <c r="Q47" s="246"/>
      <c r="R47" s="246"/>
      <c r="S47" s="246"/>
    </row>
    <row r="48" spans="1:19" x14ac:dyDescent="0.2">
      <c r="A48" s="255"/>
      <c r="B48" s="246"/>
      <c r="C48" s="246"/>
      <c r="D48" s="246"/>
      <c r="E48" s="246"/>
      <c r="F48" s="246"/>
      <c r="G48" s="246"/>
      <c r="H48" s="246"/>
      <c r="I48" s="246"/>
      <c r="J48" s="246"/>
      <c r="K48" s="246"/>
      <c r="L48" s="246"/>
      <c r="M48" s="246"/>
      <c r="N48" s="246"/>
      <c r="O48" s="246"/>
      <c r="P48" s="257"/>
      <c r="Q48" s="246"/>
      <c r="R48" s="246"/>
      <c r="S48" s="246"/>
    </row>
    <row r="49" spans="1:19" x14ac:dyDescent="0.2">
      <c r="A49" s="255"/>
      <c r="B49" s="246"/>
      <c r="C49" s="246"/>
      <c r="D49" s="246"/>
      <c r="E49" s="246"/>
      <c r="F49" s="246"/>
      <c r="G49" s="246"/>
      <c r="H49" s="246"/>
      <c r="I49" s="246"/>
      <c r="J49" s="246"/>
      <c r="K49" s="246"/>
      <c r="L49" s="246"/>
      <c r="M49" s="246"/>
      <c r="N49" s="246"/>
      <c r="O49" s="246"/>
      <c r="P49" s="257"/>
      <c r="Q49" s="246"/>
      <c r="R49" s="246"/>
      <c r="S49" s="246"/>
    </row>
    <row r="50" spans="1:19" x14ac:dyDescent="0.2">
      <c r="A50" s="255"/>
      <c r="B50" s="246"/>
      <c r="C50" s="246"/>
      <c r="D50" s="246"/>
      <c r="E50" s="246"/>
      <c r="F50" s="246"/>
      <c r="G50" s="246"/>
      <c r="H50" s="246"/>
      <c r="I50" s="246"/>
      <c r="J50" s="246"/>
      <c r="K50" s="246"/>
      <c r="L50" s="246"/>
      <c r="M50" s="246"/>
      <c r="N50" s="246"/>
      <c r="O50" s="246"/>
      <c r="P50" s="257"/>
      <c r="Q50" s="246"/>
      <c r="R50" s="246"/>
      <c r="S50" s="246"/>
    </row>
    <row r="51" spans="1:19" x14ac:dyDescent="0.2">
      <c r="A51" s="255"/>
      <c r="B51" s="246"/>
      <c r="C51" s="246"/>
      <c r="D51" s="246"/>
      <c r="E51" s="246"/>
      <c r="F51" s="246"/>
      <c r="G51" s="246"/>
      <c r="H51" s="246"/>
      <c r="I51" s="246"/>
      <c r="J51" s="246"/>
      <c r="K51" s="246"/>
      <c r="L51" s="246"/>
      <c r="M51" s="246"/>
      <c r="N51" s="246"/>
      <c r="O51" s="246"/>
      <c r="P51" s="257"/>
      <c r="Q51" s="246"/>
      <c r="R51" s="246"/>
      <c r="S51" s="246"/>
    </row>
    <row r="52" spans="1:19" x14ac:dyDescent="0.2">
      <c r="P52" s="241"/>
    </row>
  </sheetData>
  <pageMargins left="0.7" right="0.7"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36"/>
  <sheetViews>
    <sheetView topLeftCell="A33" zoomScale="110" zoomScaleNormal="110" workbookViewId="0">
      <selection activeCell="J14" sqref="J14"/>
    </sheetView>
  </sheetViews>
  <sheetFormatPr baseColWidth="10" defaultColWidth="11" defaultRowHeight="13" x14ac:dyDescent="0.2"/>
  <cols>
    <col min="1" max="1" width="16.83203125" style="157" customWidth="1"/>
    <col min="2" max="2" width="5.6640625" style="157" customWidth="1"/>
    <col min="3" max="3" width="16.1640625" style="157" customWidth="1"/>
    <col min="4" max="4" width="19" style="157" customWidth="1"/>
    <col min="5" max="5" width="9.33203125" style="160" customWidth="1"/>
    <col min="6" max="7" width="10.5" style="157" customWidth="1"/>
    <col min="8" max="8" width="10.5" style="161" customWidth="1"/>
    <col min="9" max="10" width="10.5" style="157" customWidth="1"/>
    <col min="11" max="12" width="8.6640625" style="157" customWidth="1"/>
    <col min="13" max="13" width="10.1640625" style="157" customWidth="1"/>
    <col min="14" max="14" width="11.83203125" style="157" customWidth="1"/>
    <col min="15" max="19" width="8.6640625" style="157" customWidth="1"/>
    <col min="20" max="20" width="9.33203125" style="157" customWidth="1"/>
    <col min="21" max="28" width="8.6640625" style="157" customWidth="1"/>
    <col min="29" max="16384" width="11" style="157"/>
  </cols>
  <sheetData>
    <row r="1" spans="1:28" s="152" customFormat="1" ht="56" x14ac:dyDescent="0.2">
      <c r="A1" s="147" t="s">
        <v>27</v>
      </c>
      <c r="B1" s="148" t="s">
        <v>327</v>
      </c>
      <c r="C1" s="148" t="s">
        <v>326</v>
      </c>
      <c r="D1" s="148" t="s">
        <v>8</v>
      </c>
      <c r="E1" s="149" t="s">
        <v>16</v>
      </c>
      <c r="F1" s="148" t="s">
        <v>7</v>
      </c>
      <c r="G1" s="150" t="s">
        <v>329</v>
      </c>
      <c r="H1" s="151" t="s">
        <v>330</v>
      </c>
      <c r="I1" s="2" t="s">
        <v>440</v>
      </c>
      <c r="J1" s="206" t="s">
        <v>439</v>
      </c>
      <c r="K1" s="148" t="s">
        <v>12</v>
      </c>
      <c r="L1" s="148" t="s">
        <v>13</v>
      </c>
      <c r="M1" s="148" t="s">
        <v>29</v>
      </c>
      <c r="N1" s="148" t="s">
        <v>30</v>
      </c>
      <c r="O1" s="148" t="s">
        <v>31</v>
      </c>
      <c r="P1" s="148" t="s">
        <v>32</v>
      </c>
      <c r="Q1" s="148" t="s">
        <v>4</v>
      </c>
      <c r="R1" s="148" t="s">
        <v>9</v>
      </c>
      <c r="S1" s="148" t="s">
        <v>10</v>
      </c>
      <c r="T1" s="148" t="s">
        <v>11</v>
      </c>
      <c r="U1" s="148" t="s">
        <v>14</v>
      </c>
      <c r="V1" s="148" t="s">
        <v>33</v>
      </c>
      <c r="W1" s="166" t="s">
        <v>0</v>
      </c>
      <c r="X1" s="148" t="s">
        <v>15</v>
      </c>
      <c r="Y1" s="148" t="s">
        <v>1</v>
      </c>
      <c r="Z1" s="148" t="s">
        <v>2</v>
      </c>
      <c r="AA1" s="148" t="s">
        <v>5</v>
      </c>
      <c r="AB1" s="148" t="s">
        <v>6</v>
      </c>
    </row>
    <row r="2" spans="1:28" ht="15" customHeight="1" x14ac:dyDescent="0.2">
      <c r="A2" s="144" t="s">
        <v>27</v>
      </c>
      <c r="B2" s="145" t="s">
        <v>328</v>
      </c>
      <c r="C2" s="145" t="s">
        <v>359</v>
      </c>
      <c r="D2" s="145" t="s">
        <v>34</v>
      </c>
      <c r="E2" s="153">
        <v>52.030099999999997</v>
      </c>
      <c r="F2" s="154"/>
      <c r="G2" s="154"/>
      <c r="H2" s="155"/>
      <c r="I2" s="154"/>
      <c r="J2" s="216"/>
      <c r="K2" s="156"/>
      <c r="L2" s="156"/>
      <c r="M2" s="156"/>
      <c r="N2" s="156"/>
      <c r="O2" s="156"/>
      <c r="P2" s="156"/>
      <c r="Q2" s="156"/>
      <c r="R2" s="156"/>
      <c r="S2" s="156"/>
      <c r="T2" s="156"/>
      <c r="U2" s="156"/>
      <c r="V2" s="156"/>
      <c r="W2" s="167"/>
      <c r="Y2" s="158"/>
      <c r="Z2" s="158"/>
      <c r="AA2" s="158"/>
      <c r="AB2" s="159"/>
    </row>
    <row r="3" spans="1:28" ht="15" customHeight="1" x14ac:dyDescent="0.2">
      <c r="A3" s="144" t="s">
        <v>27</v>
      </c>
      <c r="B3" s="145" t="s">
        <v>328</v>
      </c>
      <c r="C3" s="145" t="s">
        <v>332</v>
      </c>
      <c r="D3" s="145" t="s">
        <v>34</v>
      </c>
      <c r="E3" s="153">
        <v>53.030099999999997</v>
      </c>
      <c r="F3" s="154">
        <v>210</v>
      </c>
      <c r="G3" s="154">
        <v>69</v>
      </c>
      <c r="H3" s="155">
        <v>0.32857142857142857</v>
      </c>
      <c r="I3" s="154">
        <v>54</v>
      </c>
      <c r="J3" s="216">
        <v>0.78260869565217395</v>
      </c>
      <c r="K3" s="156">
        <v>14</v>
      </c>
      <c r="L3" s="156">
        <v>3</v>
      </c>
      <c r="M3" s="156">
        <v>0</v>
      </c>
      <c r="N3" s="156">
        <v>0</v>
      </c>
      <c r="O3" s="156">
        <v>0</v>
      </c>
      <c r="P3" s="156">
        <v>0</v>
      </c>
      <c r="Q3" s="156">
        <v>0</v>
      </c>
      <c r="R3" s="156">
        <v>0</v>
      </c>
      <c r="S3" s="156">
        <v>37</v>
      </c>
      <c r="T3" s="156">
        <v>13</v>
      </c>
      <c r="U3" s="156">
        <v>0</v>
      </c>
      <c r="V3" s="156">
        <v>1</v>
      </c>
      <c r="W3" s="167">
        <v>142</v>
      </c>
      <c r="X3" s="157">
        <v>4</v>
      </c>
      <c r="Y3" s="158">
        <v>63750</v>
      </c>
      <c r="Z3" s="158">
        <v>70000</v>
      </c>
      <c r="AA3" s="158">
        <v>15000</v>
      </c>
      <c r="AB3" s="159">
        <v>100000</v>
      </c>
    </row>
    <row r="4" spans="1:28" ht="15" customHeight="1" x14ac:dyDescent="0.2">
      <c r="A4" s="144" t="s">
        <v>27</v>
      </c>
      <c r="B4" s="145" t="s">
        <v>147</v>
      </c>
      <c r="C4" s="145" t="s">
        <v>148</v>
      </c>
      <c r="D4" s="145" t="s">
        <v>192</v>
      </c>
      <c r="E4" s="153">
        <v>13.130599999999999</v>
      </c>
      <c r="F4" s="154">
        <v>6</v>
      </c>
      <c r="G4" s="154">
        <v>5</v>
      </c>
      <c r="H4" s="155">
        <v>0.83333333333333337</v>
      </c>
      <c r="I4" s="154">
        <v>4</v>
      </c>
      <c r="J4" s="216">
        <v>0.8</v>
      </c>
      <c r="K4" s="156">
        <v>1</v>
      </c>
      <c r="L4" s="156">
        <v>0</v>
      </c>
      <c r="M4" s="156">
        <v>0</v>
      </c>
      <c r="N4" s="156">
        <v>0</v>
      </c>
      <c r="O4" s="156">
        <v>0</v>
      </c>
      <c r="P4" s="156">
        <v>0</v>
      </c>
      <c r="Q4" s="156">
        <v>0</v>
      </c>
      <c r="R4" s="156">
        <v>0</v>
      </c>
      <c r="S4" s="156">
        <v>3</v>
      </c>
      <c r="T4" s="156">
        <v>1</v>
      </c>
      <c r="U4" s="156">
        <v>0</v>
      </c>
      <c r="V4" s="156">
        <v>0</v>
      </c>
      <c r="W4" s="167">
        <v>1</v>
      </c>
      <c r="Y4" s="158"/>
      <c r="Z4" s="158"/>
      <c r="AA4" s="158"/>
      <c r="AB4" s="159"/>
    </row>
    <row r="5" spans="1:28" ht="14" x14ac:dyDescent="0.2">
      <c r="A5" s="144" t="s">
        <v>27</v>
      </c>
      <c r="B5" s="145" t="s">
        <v>328</v>
      </c>
      <c r="C5" s="145" t="s">
        <v>35</v>
      </c>
      <c r="D5" s="145" t="s">
        <v>167</v>
      </c>
      <c r="E5" s="153">
        <v>52.130400000000002</v>
      </c>
      <c r="F5" s="154">
        <v>2</v>
      </c>
      <c r="G5" s="154">
        <v>0</v>
      </c>
      <c r="H5" s="155">
        <v>0</v>
      </c>
      <c r="I5" s="154">
        <v>0</v>
      </c>
      <c r="J5" s="216"/>
      <c r="K5" s="156">
        <v>0</v>
      </c>
      <c r="L5" s="156">
        <v>0</v>
      </c>
      <c r="M5" s="156">
        <v>0</v>
      </c>
      <c r="N5" s="156">
        <v>0</v>
      </c>
      <c r="O5" s="156">
        <v>0</v>
      </c>
      <c r="P5" s="156">
        <v>0</v>
      </c>
      <c r="Q5" s="156">
        <v>0</v>
      </c>
      <c r="R5" s="156">
        <v>0</v>
      </c>
      <c r="S5" s="156">
        <v>0</v>
      </c>
      <c r="T5" s="156">
        <v>0</v>
      </c>
      <c r="U5" s="156">
        <v>0</v>
      </c>
      <c r="V5" s="156">
        <v>0</v>
      </c>
      <c r="W5" s="167">
        <v>2</v>
      </c>
      <c r="Y5" s="158"/>
      <c r="Z5" s="158"/>
      <c r="AA5" s="158"/>
      <c r="AB5" s="159"/>
    </row>
    <row r="6" spans="1:28" ht="14" x14ac:dyDescent="0.2">
      <c r="A6" s="144" t="s">
        <v>27</v>
      </c>
      <c r="B6" s="145" t="s">
        <v>328</v>
      </c>
      <c r="C6" s="145" t="s">
        <v>333</v>
      </c>
      <c r="D6" s="145" t="s">
        <v>334</v>
      </c>
      <c r="E6" s="153">
        <v>9.0902999999999992</v>
      </c>
      <c r="F6" s="154">
        <v>19</v>
      </c>
      <c r="G6" s="154">
        <v>2</v>
      </c>
      <c r="H6" s="155">
        <v>0.10526315789473684</v>
      </c>
      <c r="I6" s="154">
        <v>1</v>
      </c>
      <c r="J6" s="216">
        <v>0.5</v>
      </c>
      <c r="K6" s="156">
        <v>0</v>
      </c>
      <c r="L6" s="156">
        <v>0</v>
      </c>
      <c r="M6" s="156">
        <v>0</v>
      </c>
      <c r="N6" s="156">
        <v>0</v>
      </c>
      <c r="O6" s="156">
        <v>0</v>
      </c>
      <c r="P6" s="156">
        <v>0</v>
      </c>
      <c r="Q6" s="156">
        <v>0</v>
      </c>
      <c r="R6" s="156">
        <v>0</v>
      </c>
      <c r="S6" s="156">
        <v>1</v>
      </c>
      <c r="T6" s="156">
        <v>1</v>
      </c>
      <c r="U6" s="156">
        <v>0</v>
      </c>
      <c r="V6" s="156">
        <v>0</v>
      </c>
      <c r="W6" s="167">
        <v>17</v>
      </c>
      <c r="Y6" s="158"/>
      <c r="Z6" s="158"/>
      <c r="AA6" s="158"/>
      <c r="AB6" s="159"/>
    </row>
    <row r="7" spans="1:28" ht="14" x14ac:dyDescent="0.2">
      <c r="A7" s="144" t="s">
        <v>27</v>
      </c>
      <c r="B7" s="145" t="s">
        <v>328</v>
      </c>
      <c r="C7" s="145" t="s">
        <v>36</v>
      </c>
      <c r="D7" s="145" t="s">
        <v>37</v>
      </c>
      <c r="E7" s="153">
        <v>45.020099999999999</v>
      </c>
      <c r="F7" s="154">
        <v>28</v>
      </c>
      <c r="G7" s="154">
        <v>11</v>
      </c>
      <c r="H7" s="155">
        <v>0.39285714285714285</v>
      </c>
      <c r="I7" s="154">
        <v>9</v>
      </c>
      <c r="J7" s="216">
        <v>0.81818181818181823</v>
      </c>
      <c r="K7" s="156">
        <v>2</v>
      </c>
      <c r="L7" s="156">
        <v>0</v>
      </c>
      <c r="M7" s="156">
        <v>0</v>
      </c>
      <c r="N7" s="156">
        <v>0</v>
      </c>
      <c r="O7" s="156">
        <v>0</v>
      </c>
      <c r="P7" s="156">
        <v>0</v>
      </c>
      <c r="Q7" s="156">
        <v>0</v>
      </c>
      <c r="R7" s="156">
        <v>0</v>
      </c>
      <c r="S7" s="156">
        <v>7</v>
      </c>
      <c r="T7" s="156">
        <v>1</v>
      </c>
      <c r="U7" s="156">
        <v>0</v>
      </c>
      <c r="V7" s="156">
        <v>0</v>
      </c>
      <c r="W7" s="167">
        <v>18</v>
      </c>
      <c r="X7" s="157">
        <v>1</v>
      </c>
      <c r="Y7" s="158">
        <v>200000</v>
      </c>
      <c r="Z7" s="158">
        <v>200000</v>
      </c>
      <c r="AA7" s="158">
        <v>200000</v>
      </c>
      <c r="AB7" s="159">
        <v>200000</v>
      </c>
    </row>
    <row r="8" spans="1:28" ht="14" x14ac:dyDescent="0.2">
      <c r="A8" s="144" t="s">
        <v>27</v>
      </c>
      <c r="B8" s="145" t="s">
        <v>328</v>
      </c>
      <c r="C8" s="145" t="s">
        <v>38</v>
      </c>
      <c r="D8" s="145" t="s">
        <v>39</v>
      </c>
      <c r="E8" s="153">
        <v>50.049900000000001</v>
      </c>
      <c r="F8" s="154">
        <v>138</v>
      </c>
      <c r="G8" s="154">
        <v>40</v>
      </c>
      <c r="H8" s="155">
        <v>0.28985507246376813</v>
      </c>
      <c r="I8" s="154">
        <v>24</v>
      </c>
      <c r="J8" s="216">
        <v>0.6</v>
      </c>
      <c r="K8" s="156">
        <v>8</v>
      </c>
      <c r="L8" s="156">
        <v>8</v>
      </c>
      <c r="M8" s="156">
        <v>0</v>
      </c>
      <c r="N8" s="156">
        <v>0</v>
      </c>
      <c r="O8" s="156">
        <v>0</v>
      </c>
      <c r="P8" s="156">
        <v>1</v>
      </c>
      <c r="Q8" s="156">
        <v>0</v>
      </c>
      <c r="R8" s="156">
        <v>0</v>
      </c>
      <c r="S8" s="156">
        <v>7</v>
      </c>
      <c r="T8" s="156">
        <v>15</v>
      </c>
      <c r="U8" s="156">
        <v>0</v>
      </c>
      <c r="V8" s="156">
        <v>1</v>
      </c>
      <c r="W8" s="167">
        <v>98</v>
      </c>
      <c r="X8" s="157">
        <v>10</v>
      </c>
      <c r="Y8" s="158">
        <v>25000</v>
      </c>
      <c r="Z8" s="158">
        <v>15000</v>
      </c>
      <c r="AA8" s="158">
        <v>15000</v>
      </c>
      <c r="AB8" s="159">
        <v>55000</v>
      </c>
    </row>
    <row r="9" spans="1:28" ht="14" x14ac:dyDescent="0.2">
      <c r="A9" s="144" t="s">
        <v>27</v>
      </c>
      <c r="B9" s="145" t="s">
        <v>147</v>
      </c>
      <c r="C9" s="145" t="s">
        <v>150</v>
      </c>
      <c r="D9" s="145" t="s">
        <v>193</v>
      </c>
      <c r="E9" s="153">
        <v>13.1302</v>
      </c>
      <c r="F9" s="154">
        <v>1</v>
      </c>
      <c r="G9" s="154">
        <v>0</v>
      </c>
      <c r="H9" s="155">
        <v>0</v>
      </c>
      <c r="I9" s="154">
        <v>0</v>
      </c>
      <c r="J9" s="216"/>
      <c r="K9" s="156">
        <v>0</v>
      </c>
      <c r="L9" s="156">
        <v>0</v>
      </c>
      <c r="M9" s="156">
        <v>0</v>
      </c>
      <c r="N9" s="156">
        <v>0</v>
      </c>
      <c r="O9" s="156">
        <v>0</v>
      </c>
      <c r="P9" s="156">
        <v>0</v>
      </c>
      <c r="Q9" s="156">
        <v>0</v>
      </c>
      <c r="R9" s="156">
        <v>0</v>
      </c>
      <c r="S9" s="156">
        <v>0</v>
      </c>
      <c r="T9" s="156">
        <v>0</v>
      </c>
      <c r="U9" s="156">
        <v>0</v>
      </c>
      <c r="V9" s="156">
        <v>0</v>
      </c>
      <c r="W9" s="167">
        <v>1</v>
      </c>
      <c r="Y9" s="158"/>
      <c r="Z9" s="158"/>
      <c r="AA9" s="158"/>
      <c r="AB9" s="159"/>
    </row>
    <row r="10" spans="1:28" ht="14" x14ac:dyDescent="0.2">
      <c r="A10" s="144" t="s">
        <v>27</v>
      </c>
      <c r="B10" s="145" t="s">
        <v>328</v>
      </c>
      <c r="C10" s="145" t="s">
        <v>40</v>
      </c>
      <c r="D10" s="145" t="s">
        <v>193</v>
      </c>
      <c r="E10" s="153">
        <v>13.1302</v>
      </c>
      <c r="F10" s="154">
        <v>10</v>
      </c>
      <c r="G10" s="154">
        <v>2</v>
      </c>
      <c r="H10" s="155">
        <v>0.2</v>
      </c>
      <c r="I10" s="154">
        <v>1</v>
      </c>
      <c r="J10" s="216">
        <v>0.5</v>
      </c>
      <c r="K10" s="156">
        <v>0</v>
      </c>
      <c r="L10" s="156">
        <v>0</v>
      </c>
      <c r="M10" s="156">
        <v>0</v>
      </c>
      <c r="N10" s="156">
        <v>0</v>
      </c>
      <c r="O10" s="156">
        <v>0</v>
      </c>
      <c r="P10" s="156">
        <v>0</v>
      </c>
      <c r="Q10" s="156">
        <v>0</v>
      </c>
      <c r="R10" s="156">
        <v>0</v>
      </c>
      <c r="S10" s="156">
        <v>1</v>
      </c>
      <c r="T10" s="156">
        <v>0</v>
      </c>
      <c r="U10" s="156">
        <v>0</v>
      </c>
      <c r="V10" s="156">
        <v>1</v>
      </c>
      <c r="W10" s="167">
        <v>8</v>
      </c>
      <c r="Y10" s="158"/>
      <c r="Z10" s="158"/>
      <c r="AA10" s="158"/>
      <c r="AB10" s="159"/>
    </row>
    <row r="11" spans="1:28" ht="14" x14ac:dyDescent="0.2">
      <c r="A11" s="144" t="s">
        <v>27</v>
      </c>
      <c r="B11" s="145" t="s">
        <v>328</v>
      </c>
      <c r="C11" s="145" t="s">
        <v>41</v>
      </c>
      <c r="D11" s="145" t="s">
        <v>168</v>
      </c>
      <c r="E11" s="153">
        <v>50.070300000000003</v>
      </c>
      <c r="F11" s="154">
        <v>12</v>
      </c>
      <c r="G11" s="154">
        <v>2</v>
      </c>
      <c r="H11" s="155">
        <v>0.16666666666666666</v>
      </c>
      <c r="I11" s="154">
        <v>2</v>
      </c>
      <c r="J11" s="216">
        <v>1</v>
      </c>
      <c r="K11" s="156">
        <v>1</v>
      </c>
      <c r="L11" s="156">
        <v>0</v>
      </c>
      <c r="M11" s="156">
        <v>0</v>
      </c>
      <c r="N11" s="156">
        <v>0</v>
      </c>
      <c r="O11" s="156">
        <v>0</v>
      </c>
      <c r="P11" s="156">
        <v>0</v>
      </c>
      <c r="Q11" s="156">
        <v>0</v>
      </c>
      <c r="R11" s="156">
        <v>0</v>
      </c>
      <c r="S11" s="156">
        <v>1</v>
      </c>
      <c r="T11" s="156">
        <v>0</v>
      </c>
      <c r="U11" s="156">
        <v>0</v>
      </c>
      <c r="V11" s="156">
        <v>0</v>
      </c>
      <c r="W11" s="167">
        <v>10</v>
      </c>
      <c r="X11" s="157">
        <v>1</v>
      </c>
      <c r="Y11" s="158">
        <v>35000</v>
      </c>
      <c r="Z11" s="158">
        <v>35000</v>
      </c>
      <c r="AA11" s="158">
        <v>35000</v>
      </c>
      <c r="AB11" s="159">
        <v>35000</v>
      </c>
    </row>
    <row r="12" spans="1:28" ht="14" x14ac:dyDescent="0.2">
      <c r="A12" s="144" t="s">
        <v>27</v>
      </c>
      <c r="B12" s="145" t="s">
        <v>328</v>
      </c>
      <c r="C12" s="145" t="s">
        <v>43</v>
      </c>
      <c r="D12" s="145" t="s">
        <v>169</v>
      </c>
      <c r="E12" s="153">
        <v>50.0702</v>
      </c>
      <c r="F12" s="154">
        <v>8</v>
      </c>
      <c r="G12" s="154">
        <v>4</v>
      </c>
      <c r="H12" s="155">
        <v>0.5</v>
      </c>
      <c r="I12" s="154">
        <v>4</v>
      </c>
      <c r="J12" s="216">
        <v>1</v>
      </c>
      <c r="K12" s="156">
        <v>1</v>
      </c>
      <c r="L12" s="156">
        <v>1</v>
      </c>
      <c r="M12" s="156">
        <v>0</v>
      </c>
      <c r="N12" s="156">
        <v>0</v>
      </c>
      <c r="O12" s="156">
        <v>0</v>
      </c>
      <c r="P12" s="156">
        <v>0</v>
      </c>
      <c r="Q12" s="156">
        <v>0</v>
      </c>
      <c r="R12" s="156">
        <v>0</v>
      </c>
      <c r="S12" s="156">
        <v>2</v>
      </c>
      <c r="T12" s="156">
        <v>0</v>
      </c>
      <c r="U12" s="156">
        <v>0</v>
      </c>
      <c r="V12" s="156">
        <v>0</v>
      </c>
      <c r="W12" s="167">
        <v>4</v>
      </c>
      <c r="Y12" s="158"/>
      <c r="Z12" s="158"/>
      <c r="AA12" s="158"/>
      <c r="AB12" s="159"/>
    </row>
    <row r="13" spans="1:28" ht="14" x14ac:dyDescent="0.2">
      <c r="A13" s="144" t="s">
        <v>27</v>
      </c>
      <c r="B13" s="145" t="s">
        <v>328</v>
      </c>
      <c r="C13" s="145" t="s">
        <v>44</v>
      </c>
      <c r="D13" s="145" t="s">
        <v>169</v>
      </c>
      <c r="E13" s="153">
        <v>50.0702</v>
      </c>
      <c r="F13" s="154">
        <v>29</v>
      </c>
      <c r="G13" s="154">
        <v>9</v>
      </c>
      <c r="H13" s="155">
        <v>0.31034482758620691</v>
      </c>
      <c r="I13" s="154">
        <v>8</v>
      </c>
      <c r="J13" s="216">
        <v>0.88888888888888884</v>
      </c>
      <c r="K13" s="156">
        <v>0</v>
      </c>
      <c r="L13" s="156">
        <v>2</v>
      </c>
      <c r="M13" s="156">
        <v>0</v>
      </c>
      <c r="N13" s="156">
        <v>0</v>
      </c>
      <c r="O13" s="156">
        <v>0</v>
      </c>
      <c r="P13" s="156">
        <v>0</v>
      </c>
      <c r="Q13" s="156">
        <v>0</v>
      </c>
      <c r="R13" s="156">
        <v>0</v>
      </c>
      <c r="S13" s="156">
        <v>6</v>
      </c>
      <c r="T13" s="156">
        <v>1</v>
      </c>
      <c r="U13" s="156">
        <v>0</v>
      </c>
      <c r="V13" s="156">
        <v>0</v>
      </c>
      <c r="W13" s="167">
        <v>20</v>
      </c>
      <c r="Y13" s="158"/>
      <c r="Z13" s="158"/>
      <c r="AA13" s="158"/>
      <c r="AB13" s="159"/>
    </row>
    <row r="14" spans="1:28" ht="14" x14ac:dyDescent="0.2">
      <c r="A14" s="144" t="s">
        <v>27</v>
      </c>
      <c r="B14" s="145" t="s">
        <v>147</v>
      </c>
      <c r="C14" s="145" t="s">
        <v>279</v>
      </c>
      <c r="D14" s="145" t="str">
        <f>VLOOKUP(C14,'[1]Div-Dept-Prog'!$D$2:$E$226,2,FALSE)</f>
        <v>Bilingual Education Extension (Online Degree)</v>
      </c>
      <c r="E14" s="153">
        <v>13.020099999999999</v>
      </c>
      <c r="F14" s="154"/>
      <c r="G14" s="154"/>
      <c r="H14" s="155"/>
      <c r="I14" s="154"/>
      <c r="J14" s="216"/>
      <c r="K14" s="156"/>
      <c r="L14" s="156"/>
      <c r="M14" s="156"/>
      <c r="N14" s="156"/>
      <c r="O14" s="156"/>
      <c r="P14" s="156"/>
      <c r="Q14" s="156"/>
      <c r="R14" s="156"/>
      <c r="S14" s="156"/>
      <c r="T14" s="156"/>
      <c r="U14" s="156"/>
      <c r="V14" s="156"/>
      <c r="W14" s="167"/>
      <c r="Y14" s="158"/>
      <c r="Z14" s="158"/>
      <c r="AA14" s="158"/>
      <c r="AB14" s="159"/>
    </row>
    <row r="15" spans="1:28" ht="14" x14ac:dyDescent="0.2">
      <c r="A15" s="144" t="s">
        <v>27</v>
      </c>
      <c r="B15" s="145" t="s">
        <v>328</v>
      </c>
      <c r="C15" s="145" t="s">
        <v>45</v>
      </c>
      <c r="D15" s="145" t="s">
        <v>46</v>
      </c>
      <c r="E15" s="153">
        <v>26.010100000000001</v>
      </c>
      <c r="F15" s="154">
        <v>58</v>
      </c>
      <c r="G15" s="154">
        <v>28</v>
      </c>
      <c r="H15" s="155">
        <v>0.48275862068965519</v>
      </c>
      <c r="I15" s="154">
        <v>17</v>
      </c>
      <c r="J15" s="216">
        <v>0.6071428571428571</v>
      </c>
      <c r="K15" s="156">
        <v>2</v>
      </c>
      <c r="L15" s="156">
        <v>1</v>
      </c>
      <c r="M15" s="156">
        <v>0</v>
      </c>
      <c r="N15" s="156">
        <v>0</v>
      </c>
      <c r="O15" s="156">
        <v>0</v>
      </c>
      <c r="P15" s="156">
        <v>0</v>
      </c>
      <c r="Q15" s="156">
        <v>0</v>
      </c>
      <c r="R15" s="156">
        <v>0</v>
      </c>
      <c r="S15" s="156">
        <v>14</v>
      </c>
      <c r="T15" s="156">
        <v>7</v>
      </c>
      <c r="U15" s="156">
        <v>1</v>
      </c>
      <c r="V15" s="156">
        <v>2</v>
      </c>
      <c r="W15" s="167">
        <v>31</v>
      </c>
      <c r="X15" s="157">
        <v>1</v>
      </c>
      <c r="Y15" s="158">
        <v>35000</v>
      </c>
      <c r="Z15" s="158">
        <v>35000</v>
      </c>
      <c r="AA15" s="158">
        <v>35000</v>
      </c>
      <c r="AB15" s="159">
        <v>35000</v>
      </c>
    </row>
    <row r="16" spans="1:28" ht="14" x14ac:dyDescent="0.2">
      <c r="A16" s="144" t="s">
        <v>27</v>
      </c>
      <c r="B16" s="145" t="s">
        <v>147</v>
      </c>
      <c r="C16" s="145" t="s">
        <v>151</v>
      </c>
      <c r="D16" s="145" t="s">
        <v>194</v>
      </c>
      <c r="E16" s="153">
        <v>13.132199999999999</v>
      </c>
      <c r="F16" s="154">
        <v>3</v>
      </c>
      <c r="G16" s="154">
        <v>2</v>
      </c>
      <c r="H16" s="155">
        <v>0.66666666666666663</v>
      </c>
      <c r="I16" s="154">
        <v>2</v>
      </c>
      <c r="J16" s="216">
        <v>1</v>
      </c>
      <c r="K16" s="156">
        <v>0</v>
      </c>
      <c r="L16" s="156">
        <v>0</v>
      </c>
      <c r="M16" s="156">
        <v>0</v>
      </c>
      <c r="N16" s="156">
        <v>0</v>
      </c>
      <c r="O16" s="156">
        <v>0</v>
      </c>
      <c r="P16" s="156">
        <v>0</v>
      </c>
      <c r="Q16" s="156">
        <v>0</v>
      </c>
      <c r="R16" s="156">
        <v>0</v>
      </c>
      <c r="S16" s="156">
        <v>2</v>
      </c>
      <c r="T16" s="156">
        <v>0</v>
      </c>
      <c r="U16" s="156">
        <v>0</v>
      </c>
      <c r="V16" s="156">
        <v>0</v>
      </c>
      <c r="W16" s="167">
        <v>1</v>
      </c>
      <c r="Y16" s="158"/>
      <c r="Z16" s="158"/>
      <c r="AA16" s="158"/>
      <c r="AB16" s="159"/>
    </row>
    <row r="17" spans="1:28" ht="14" x14ac:dyDescent="0.2">
      <c r="A17" s="144" t="s">
        <v>27</v>
      </c>
      <c r="B17" s="145" t="s">
        <v>328</v>
      </c>
      <c r="C17" s="145" t="s">
        <v>47</v>
      </c>
      <c r="D17" s="145" t="s">
        <v>48</v>
      </c>
      <c r="E17" s="153">
        <v>40.0501</v>
      </c>
      <c r="F17" s="154">
        <v>1</v>
      </c>
      <c r="G17" s="154">
        <v>0</v>
      </c>
      <c r="H17" s="155">
        <v>0</v>
      </c>
      <c r="I17" s="154">
        <v>0</v>
      </c>
      <c r="J17" s="216"/>
      <c r="K17" s="156">
        <v>0</v>
      </c>
      <c r="L17" s="156">
        <v>0</v>
      </c>
      <c r="M17" s="156">
        <v>0</v>
      </c>
      <c r="N17" s="156">
        <v>0</v>
      </c>
      <c r="O17" s="156">
        <v>0</v>
      </c>
      <c r="P17" s="156">
        <v>0</v>
      </c>
      <c r="Q17" s="156">
        <v>0</v>
      </c>
      <c r="R17" s="156">
        <v>0</v>
      </c>
      <c r="S17" s="156">
        <v>0</v>
      </c>
      <c r="T17" s="156">
        <v>0</v>
      </c>
      <c r="U17" s="156">
        <v>0</v>
      </c>
      <c r="V17" s="156">
        <v>0</v>
      </c>
      <c r="W17" s="167">
        <v>1</v>
      </c>
      <c r="Y17" s="158"/>
      <c r="Z17" s="158"/>
      <c r="AA17" s="158"/>
      <c r="AB17" s="159"/>
    </row>
    <row r="18" spans="1:28" ht="14" x14ac:dyDescent="0.2">
      <c r="A18" s="144" t="s">
        <v>27</v>
      </c>
      <c r="B18" s="145" t="s">
        <v>328</v>
      </c>
      <c r="C18" s="145" t="s">
        <v>415</v>
      </c>
      <c r="D18" s="145" t="str">
        <f>VLOOKUP(C18,'[1]Div-Dept-Prog'!$D$2:$E$226,2,FALSE)</f>
        <v>Chemistry</v>
      </c>
      <c r="E18" s="153">
        <v>40.0501</v>
      </c>
      <c r="F18" s="154">
        <v>3</v>
      </c>
      <c r="G18" s="154">
        <v>3</v>
      </c>
      <c r="H18" s="155">
        <v>1</v>
      </c>
      <c r="I18" s="154">
        <v>1</v>
      </c>
      <c r="J18" s="216">
        <v>0.33333333333333331</v>
      </c>
      <c r="K18" s="156">
        <v>0</v>
      </c>
      <c r="L18" s="156">
        <v>0</v>
      </c>
      <c r="M18" s="156">
        <v>0</v>
      </c>
      <c r="N18" s="156">
        <v>0</v>
      </c>
      <c r="O18" s="156">
        <v>0</v>
      </c>
      <c r="P18" s="156">
        <v>0</v>
      </c>
      <c r="Q18" s="156">
        <v>0</v>
      </c>
      <c r="R18" s="156">
        <v>0</v>
      </c>
      <c r="S18" s="156">
        <v>1</v>
      </c>
      <c r="T18" s="156">
        <v>2</v>
      </c>
      <c r="U18" s="156">
        <v>0</v>
      </c>
      <c r="V18" s="156">
        <v>0</v>
      </c>
      <c r="W18" s="167">
        <v>0</v>
      </c>
      <c r="Y18" s="158"/>
      <c r="Z18" s="158"/>
      <c r="AA18" s="158"/>
      <c r="AB18" s="159"/>
    </row>
    <row r="19" spans="1:28" ht="14" x14ac:dyDescent="0.2">
      <c r="A19" s="144" t="s">
        <v>27</v>
      </c>
      <c r="B19" s="145" t="s">
        <v>147</v>
      </c>
      <c r="C19" s="145" t="s">
        <v>152</v>
      </c>
      <c r="D19" s="145" t="s">
        <v>195</v>
      </c>
      <c r="E19" s="153">
        <v>13.132300000000001</v>
      </c>
      <c r="F19" s="154">
        <v>1</v>
      </c>
      <c r="G19" s="154">
        <v>0</v>
      </c>
      <c r="H19" s="155">
        <v>0</v>
      </c>
      <c r="I19" s="154">
        <v>0</v>
      </c>
      <c r="J19" s="216"/>
      <c r="K19" s="156">
        <v>0</v>
      </c>
      <c r="L19" s="156">
        <v>0</v>
      </c>
      <c r="M19" s="156">
        <v>0</v>
      </c>
      <c r="N19" s="156">
        <v>0</v>
      </c>
      <c r="O19" s="156">
        <v>0</v>
      </c>
      <c r="P19" s="156">
        <v>0</v>
      </c>
      <c r="Q19" s="156">
        <v>0</v>
      </c>
      <c r="R19" s="156">
        <v>0</v>
      </c>
      <c r="S19" s="156">
        <v>0</v>
      </c>
      <c r="T19" s="156">
        <v>0</v>
      </c>
      <c r="U19" s="156">
        <v>0</v>
      </c>
      <c r="V19" s="156">
        <v>0</v>
      </c>
      <c r="W19" s="167">
        <v>1</v>
      </c>
      <c r="Y19" s="158"/>
      <c r="Z19" s="158"/>
      <c r="AA19" s="158"/>
      <c r="AB19" s="159"/>
    </row>
    <row r="20" spans="1:28" ht="14" x14ac:dyDescent="0.2">
      <c r="A20" s="144" t="s">
        <v>27</v>
      </c>
      <c r="B20" s="145" t="s">
        <v>328</v>
      </c>
      <c r="C20" s="145" t="s">
        <v>49</v>
      </c>
      <c r="D20" s="145" t="s">
        <v>50</v>
      </c>
      <c r="E20" s="153">
        <v>16.030100000000001</v>
      </c>
      <c r="F20" s="154">
        <v>18</v>
      </c>
      <c r="G20" s="154">
        <v>8</v>
      </c>
      <c r="H20" s="155">
        <v>0.44444444444444442</v>
      </c>
      <c r="I20" s="154">
        <v>7</v>
      </c>
      <c r="J20" s="216">
        <v>0.875</v>
      </c>
      <c r="K20" s="156">
        <v>1</v>
      </c>
      <c r="L20" s="156">
        <v>0</v>
      </c>
      <c r="M20" s="156">
        <v>0</v>
      </c>
      <c r="N20" s="156">
        <v>0</v>
      </c>
      <c r="O20" s="156">
        <v>0</v>
      </c>
      <c r="P20" s="156">
        <v>0</v>
      </c>
      <c r="Q20" s="156">
        <v>0</v>
      </c>
      <c r="R20" s="156">
        <v>0</v>
      </c>
      <c r="S20" s="156">
        <v>6</v>
      </c>
      <c r="T20" s="156">
        <v>1</v>
      </c>
      <c r="U20" s="156">
        <v>0</v>
      </c>
      <c r="V20" s="156">
        <v>0</v>
      </c>
      <c r="W20" s="167">
        <v>10</v>
      </c>
      <c r="Y20" s="158"/>
      <c r="Z20" s="158"/>
      <c r="AA20" s="158"/>
      <c r="AB20" s="159"/>
    </row>
    <row r="21" spans="1:28" ht="14" x14ac:dyDescent="0.2">
      <c r="A21" s="144" t="s">
        <v>27</v>
      </c>
      <c r="B21" s="145" t="s">
        <v>328</v>
      </c>
      <c r="C21" s="145" t="s">
        <v>51</v>
      </c>
      <c r="D21" s="145" t="s">
        <v>52</v>
      </c>
      <c r="E21" s="153">
        <v>16.12</v>
      </c>
      <c r="F21" s="154">
        <v>2</v>
      </c>
      <c r="G21" s="154">
        <v>0</v>
      </c>
      <c r="H21" s="155">
        <v>0</v>
      </c>
      <c r="I21" s="154">
        <v>0</v>
      </c>
      <c r="J21" s="216"/>
      <c r="K21" s="156">
        <v>0</v>
      </c>
      <c r="L21" s="156">
        <v>0</v>
      </c>
      <c r="M21" s="156">
        <v>0</v>
      </c>
      <c r="N21" s="156">
        <v>0</v>
      </c>
      <c r="O21" s="156">
        <v>0</v>
      </c>
      <c r="P21" s="156">
        <v>0</v>
      </c>
      <c r="Q21" s="156">
        <v>0</v>
      </c>
      <c r="R21" s="156">
        <v>0</v>
      </c>
      <c r="S21" s="156">
        <v>0</v>
      </c>
      <c r="T21" s="156">
        <v>0</v>
      </c>
      <c r="U21" s="156">
        <v>0</v>
      </c>
      <c r="V21" s="156">
        <v>0</v>
      </c>
      <c r="W21" s="167">
        <v>2</v>
      </c>
      <c r="Y21" s="158"/>
      <c r="Z21" s="158"/>
      <c r="AA21" s="158"/>
      <c r="AB21" s="159"/>
    </row>
    <row r="22" spans="1:28" ht="14" x14ac:dyDescent="0.2">
      <c r="A22" s="144" t="s">
        <v>27</v>
      </c>
      <c r="B22" s="145" t="s">
        <v>328</v>
      </c>
      <c r="C22" s="145" t="s">
        <v>53</v>
      </c>
      <c r="D22" s="145" t="s">
        <v>170</v>
      </c>
      <c r="E22" s="153">
        <v>16.010400000000001</v>
      </c>
      <c r="F22" s="154">
        <v>1</v>
      </c>
      <c r="G22" s="154">
        <v>0</v>
      </c>
      <c r="H22" s="155">
        <v>0</v>
      </c>
      <c r="I22" s="154">
        <v>0</v>
      </c>
      <c r="J22" s="216"/>
      <c r="K22" s="156">
        <v>0</v>
      </c>
      <c r="L22" s="156">
        <v>0</v>
      </c>
      <c r="M22" s="156">
        <v>0</v>
      </c>
      <c r="N22" s="156">
        <v>0</v>
      </c>
      <c r="O22" s="156">
        <v>0</v>
      </c>
      <c r="P22" s="156">
        <v>0</v>
      </c>
      <c r="Q22" s="156">
        <v>0</v>
      </c>
      <c r="R22" s="156">
        <v>0</v>
      </c>
      <c r="S22" s="156">
        <v>0</v>
      </c>
      <c r="T22" s="156">
        <v>0</v>
      </c>
      <c r="U22" s="156">
        <v>0</v>
      </c>
      <c r="V22" s="156">
        <v>0</v>
      </c>
      <c r="W22" s="167">
        <v>1</v>
      </c>
      <c r="Y22" s="158"/>
      <c r="Z22" s="158"/>
      <c r="AA22" s="158"/>
      <c r="AB22" s="159"/>
    </row>
    <row r="23" spans="1:28" ht="14" x14ac:dyDescent="0.2">
      <c r="A23" s="144" t="s">
        <v>27</v>
      </c>
      <c r="B23" s="145" t="s">
        <v>328</v>
      </c>
      <c r="C23" s="145" t="s">
        <v>54</v>
      </c>
      <c r="D23" s="145" t="s">
        <v>171</v>
      </c>
      <c r="E23" s="153">
        <v>51.020099999999999</v>
      </c>
      <c r="F23" s="154">
        <v>48</v>
      </c>
      <c r="G23" s="154">
        <v>37</v>
      </c>
      <c r="H23" s="155">
        <v>0.77083333333333337</v>
      </c>
      <c r="I23" s="154">
        <v>34</v>
      </c>
      <c r="J23" s="216">
        <v>0.91891891891891897</v>
      </c>
      <c r="K23" s="156">
        <v>0</v>
      </c>
      <c r="L23" s="156">
        <v>0</v>
      </c>
      <c r="M23" s="156">
        <v>0</v>
      </c>
      <c r="N23" s="156">
        <v>0</v>
      </c>
      <c r="O23" s="156">
        <v>0</v>
      </c>
      <c r="P23" s="156">
        <v>0</v>
      </c>
      <c r="Q23" s="156">
        <v>0</v>
      </c>
      <c r="R23" s="156">
        <v>0</v>
      </c>
      <c r="S23" s="156">
        <v>34</v>
      </c>
      <c r="T23" s="156">
        <v>2</v>
      </c>
      <c r="U23" s="156">
        <v>1</v>
      </c>
      <c r="V23" s="156">
        <v>0</v>
      </c>
      <c r="W23" s="167">
        <v>11</v>
      </c>
      <c r="Y23" s="158"/>
      <c r="Z23" s="158"/>
      <c r="AA23" s="158"/>
      <c r="AB23" s="159"/>
    </row>
    <row r="24" spans="1:28" ht="14" x14ac:dyDescent="0.2">
      <c r="A24" s="144" t="s">
        <v>27</v>
      </c>
      <c r="B24" s="145" t="s">
        <v>328</v>
      </c>
      <c r="C24" s="145" t="s">
        <v>55</v>
      </c>
      <c r="D24" s="145" t="s">
        <v>172</v>
      </c>
      <c r="E24" s="153">
        <v>11.0701</v>
      </c>
      <c r="F24" s="154">
        <v>222</v>
      </c>
      <c r="G24" s="154">
        <v>58</v>
      </c>
      <c r="H24" s="155">
        <v>0.26126126126126126</v>
      </c>
      <c r="I24" s="154">
        <v>38</v>
      </c>
      <c r="J24" s="216">
        <v>0.65517241379310343</v>
      </c>
      <c r="K24" s="156">
        <v>12</v>
      </c>
      <c r="L24" s="156">
        <v>3</v>
      </c>
      <c r="M24" s="156">
        <v>0</v>
      </c>
      <c r="N24" s="156">
        <v>1</v>
      </c>
      <c r="O24" s="156">
        <v>0</v>
      </c>
      <c r="P24" s="156">
        <v>0</v>
      </c>
      <c r="Q24" s="156">
        <v>0</v>
      </c>
      <c r="R24" s="156">
        <v>0</v>
      </c>
      <c r="S24" s="156">
        <v>22</v>
      </c>
      <c r="T24" s="156">
        <v>19</v>
      </c>
      <c r="U24" s="156">
        <v>0</v>
      </c>
      <c r="V24" s="156">
        <v>1</v>
      </c>
      <c r="W24" s="167">
        <v>164</v>
      </c>
      <c r="X24" s="157">
        <v>2</v>
      </c>
      <c r="Y24" s="158">
        <v>35000</v>
      </c>
      <c r="Z24" s="158">
        <v>35000</v>
      </c>
      <c r="AA24" s="158">
        <v>15000</v>
      </c>
      <c r="AB24" s="159">
        <v>55000</v>
      </c>
    </row>
    <row r="25" spans="1:28" ht="14" x14ac:dyDescent="0.2">
      <c r="A25" s="144" t="s">
        <v>27</v>
      </c>
      <c r="B25" s="145" t="s">
        <v>328</v>
      </c>
      <c r="C25" s="145" t="s">
        <v>56</v>
      </c>
      <c r="D25" s="145" t="s">
        <v>172</v>
      </c>
      <c r="E25" s="153">
        <v>11.0701</v>
      </c>
      <c r="F25" s="154">
        <v>53</v>
      </c>
      <c r="G25" s="154">
        <v>16</v>
      </c>
      <c r="H25" s="155">
        <v>0.30188679245283018</v>
      </c>
      <c r="I25" s="154">
        <v>7</v>
      </c>
      <c r="J25" s="216">
        <v>0.4375</v>
      </c>
      <c r="K25" s="156">
        <v>1</v>
      </c>
      <c r="L25" s="156">
        <v>0</v>
      </c>
      <c r="M25" s="156">
        <v>0</v>
      </c>
      <c r="N25" s="156">
        <v>0</v>
      </c>
      <c r="O25" s="156">
        <v>0</v>
      </c>
      <c r="P25" s="156">
        <v>0</v>
      </c>
      <c r="Q25" s="156">
        <v>0</v>
      </c>
      <c r="R25" s="156">
        <v>0</v>
      </c>
      <c r="S25" s="156">
        <v>6</v>
      </c>
      <c r="T25" s="156">
        <v>8</v>
      </c>
      <c r="U25" s="156">
        <v>1</v>
      </c>
      <c r="V25" s="156">
        <v>0</v>
      </c>
      <c r="W25" s="167">
        <v>37</v>
      </c>
      <c r="Y25" s="158"/>
      <c r="Z25" s="158"/>
      <c r="AA25" s="158"/>
      <c r="AB25" s="159"/>
    </row>
    <row r="26" spans="1:28" ht="14" x14ac:dyDescent="0.2">
      <c r="A26" s="144" t="s">
        <v>27</v>
      </c>
      <c r="B26" s="145" t="s">
        <v>328</v>
      </c>
      <c r="C26" s="145" t="s">
        <v>57</v>
      </c>
      <c r="D26" s="145" t="s">
        <v>173</v>
      </c>
      <c r="E26" s="153">
        <v>50.0501</v>
      </c>
      <c r="F26" s="154">
        <v>2</v>
      </c>
      <c r="G26" s="154">
        <v>0</v>
      </c>
      <c r="H26" s="155">
        <v>0</v>
      </c>
      <c r="I26" s="154">
        <v>0</v>
      </c>
      <c r="J26" s="216"/>
      <c r="K26" s="156">
        <v>0</v>
      </c>
      <c r="L26" s="156">
        <v>0</v>
      </c>
      <c r="M26" s="156">
        <v>0</v>
      </c>
      <c r="N26" s="156">
        <v>0</v>
      </c>
      <c r="O26" s="156">
        <v>0</v>
      </c>
      <c r="P26" s="156">
        <v>0</v>
      </c>
      <c r="Q26" s="156">
        <v>0</v>
      </c>
      <c r="R26" s="156">
        <v>0</v>
      </c>
      <c r="S26" s="156">
        <v>0</v>
      </c>
      <c r="T26" s="156">
        <v>0</v>
      </c>
      <c r="U26" s="156">
        <v>0</v>
      </c>
      <c r="V26" s="156">
        <v>0</v>
      </c>
      <c r="W26" s="167">
        <v>2</v>
      </c>
      <c r="Y26" s="158"/>
      <c r="Z26" s="158"/>
      <c r="AA26" s="158"/>
      <c r="AB26" s="159"/>
    </row>
    <row r="27" spans="1:28" ht="14" x14ac:dyDescent="0.2">
      <c r="A27" s="144" t="s">
        <v>27</v>
      </c>
      <c r="B27" s="145" t="s">
        <v>328</v>
      </c>
      <c r="C27" s="145" t="s">
        <v>58</v>
      </c>
      <c r="D27" s="145" t="s">
        <v>174</v>
      </c>
      <c r="E27" s="153">
        <v>50.0501</v>
      </c>
      <c r="F27" s="154">
        <v>17</v>
      </c>
      <c r="G27" s="154">
        <v>3</v>
      </c>
      <c r="H27" s="155">
        <v>0.17647058823529413</v>
      </c>
      <c r="I27" s="154">
        <v>3</v>
      </c>
      <c r="J27" s="216">
        <v>1</v>
      </c>
      <c r="K27" s="156">
        <v>1</v>
      </c>
      <c r="L27" s="156">
        <v>1</v>
      </c>
      <c r="M27" s="156">
        <v>0</v>
      </c>
      <c r="N27" s="156">
        <v>0</v>
      </c>
      <c r="O27" s="156">
        <v>0</v>
      </c>
      <c r="P27" s="156">
        <v>0</v>
      </c>
      <c r="Q27" s="156">
        <v>0</v>
      </c>
      <c r="R27" s="156">
        <v>0</v>
      </c>
      <c r="S27" s="156">
        <v>1</v>
      </c>
      <c r="T27" s="156">
        <v>0</v>
      </c>
      <c r="U27" s="156">
        <v>0</v>
      </c>
      <c r="V27" s="156">
        <v>0</v>
      </c>
      <c r="W27" s="167">
        <v>14</v>
      </c>
      <c r="Y27" s="158"/>
      <c r="Z27" s="158"/>
      <c r="AA27" s="158"/>
      <c r="AB27" s="159"/>
    </row>
    <row r="28" spans="1:28" ht="14" x14ac:dyDescent="0.2">
      <c r="A28" s="144" t="s">
        <v>27</v>
      </c>
      <c r="B28" s="145" t="s">
        <v>328</v>
      </c>
      <c r="C28" s="145" t="s">
        <v>59</v>
      </c>
      <c r="D28" s="145" t="s">
        <v>175</v>
      </c>
      <c r="E28" s="153">
        <v>5.0103999999999997</v>
      </c>
      <c r="F28" s="154">
        <v>11</v>
      </c>
      <c r="G28" s="154">
        <v>3</v>
      </c>
      <c r="H28" s="155">
        <v>0.27272727272727271</v>
      </c>
      <c r="I28" s="154">
        <v>3</v>
      </c>
      <c r="J28" s="216">
        <v>1</v>
      </c>
      <c r="K28" s="156">
        <v>0</v>
      </c>
      <c r="L28" s="156">
        <v>1</v>
      </c>
      <c r="M28" s="156">
        <v>0</v>
      </c>
      <c r="N28" s="156">
        <v>0</v>
      </c>
      <c r="O28" s="156">
        <v>0</v>
      </c>
      <c r="P28" s="156">
        <v>0</v>
      </c>
      <c r="Q28" s="156">
        <v>0</v>
      </c>
      <c r="R28" s="156">
        <v>0</v>
      </c>
      <c r="S28" s="156">
        <v>2</v>
      </c>
      <c r="T28" s="156">
        <v>0</v>
      </c>
      <c r="U28" s="156">
        <v>0</v>
      </c>
      <c r="V28" s="156">
        <v>0</v>
      </c>
      <c r="W28" s="167">
        <v>8</v>
      </c>
      <c r="X28" s="157">
        <v>1</v>
      </c>
      <c r="Y28" s="158">
        <v>15000</v>
      </c>
      <c r="Z28" s="158">
        <v>15000</v>
      </c>
      <c r="AA28" s="158">
        <v>15000</v>
      </c>
      <c r="AB28" s="159">
        <v>15000</v>
      </c>
    </row>
    <row r="29" spans="1:28" ht="14" x14ac:dyDescent="0.2">
      <c r="A29" s="144" t="s">
        <v>27</v>
      </c>
      <c r="B29" s="145" t="s">
        <v>328</v>
      </c>
      <c r="C29" s="145" t="s">
        <v>60</v>
      </c>
      <c r="D29" s="145" t="s">
        <v>61</v>
      </c>
      <c r="E29" s="153">
        <v>45.060099999999998</v>
      </c>
      <c r="F29" s="154">
        <v>184</v>
      </c>
      <c r="G29" s="154">
        <v>51</v>
      </c>
      <c r="H29" s="155">
        <v>0.27717391304347827</v>
      </c>
      <c r="I29" s="154">
        <v>34</v>
      </c>
      <c r="J29" s="216">
        <v>0.66666666666666663</v>
      </c>
      <c r="K29" s="156">
        <v>19</v>
      </c>
      <c r="L29" s="156">
        <v>3</v>
      </c>
      <c r="M29" s="156">
        <v>0</v>
      </c>
      <c r="N29" s="156">
        <v>0</v>
      </c>
      <c r="O29" s="156">
        <v>0</v>
      </c>
      <c r="P29" s="156">
        <v>0</v>
      </c>
      <c r="Q29" s="156">
        <v>0</v>
      </c>
      <c r="R29" s="156">
        <v>0</v>
      </c>
      <c r="S29" s="156">
        <v>12</v>
      </c>
      <c r="T29" s="156">
        <v>16</v>
      </c>
      <c r="U29" s="156">
        <v>0</v>
      </c>
      <c r="V29" s="156">
        <v>1</v>
      </c>
      <c r="W29" s="167">
        <v>133</v>
      </c>
      <c r="X29" s="157">
        <v>5</v>
      </c>
      <c r="Y29" s="158">
        <v>51000</v>
      </c>
      <c r="Z29" s="158">
        <v>55000</v>
      </c>
      <c r="AA29" s="158">
        <v>35000</v>
      </c>
      <c r="AB29" s="159">
        <v>65000</v>
      </c>
    </row>
    <row r="30" spans="1:28" ht="14" x14ac:dyDescent="0.2">
      <c r="A30" s="144" t="s">
        <v>27</v>
      </c>
      <c r="B30" s="145" t="s">
        <v>328</v>
      </c>
      <c r="C30" s="145" t="s">
        <v>62</v>
      </c>
      <c r="D30" s="145" t="s">
        <v>61</v>
      </c>
      <c r="E30" s="153">
        <v>45.060099999999998</v>
      </c>
      <c r="F30" s="154">
        <v>6</v>
      </c>
      <c r="G30" s="154">
        <v>2</v>
      </c>
      <c r="H30" s="155">
        <v>0.33333333333333331</v>
      </c>
      <c r="I30" s="154">
        <v>1</v>
      </c>
      <c r="J30" s="216">
        <v>0.5</v>
      </c>
      <c r="K30" s="156">
        <v>0</v>
      </c>
      <c r="L30" s="156">
        <v>0</v>
      </c>
      <c r="M30" s="156">
        <v>0</v>
      </c>
      <c r="N30" s="156">
        <v>0</v>
      </c>
      <c r="O30" s="156">
        <v>0</v>
      </c>
      <c r="P30" s="156">
        <v>0</v>
      </c>
      <c r="Q30" s="156">
        <v>0</v>
      </c>
      <c r="R30" s="156">
        <v>0</v>
      </c>
      <c r="S30" s="156">
        <v>1</v>
      </c>
      <c r="T30" s="156">
        <v>1</v>
      </c>
      <c r="U30" s="156">
        <v>0</v>
      </c>
      <c r="V30" s="156">
        <v>0</v>
      </c>
      <c r="W30" s="167">
        <v>4</v>
      </c>
      <c r="Y30" s="158"/>
      <c r="Z30" s="158"/>
      <c r="AA30" s="158"/>
      <c r="AB30" s="159"/>
    </row>
    <row r="31" spans="1:28" ht="14" x14ac:dyDescent="0.2">
      <c r="A31" s="144" t="s">
        <v>27</v>
      </c>
      <c r="B31" s="145" t="s">
        <v>147</v>
      </c>
      <c r="C31" s="145" t="s">
        <v>153</v>
      </c>
      <c r="D31" s="145" t="s">
        <v>196</v>
      </c>
      <c r="E31" s="153">
        <v>13.120200000000001</v>
      </c>
      <c r="F31" s="154">
        <v>131</v>
      </c>
      <c r="G31" s="154">
        <v>80</v>
      </c>
      <c r="H31" s="155">
        <v>0.61068702290076338</v>
      </c>
      <c r="I31" s="154">
        <v>74</v>
      </c>
      <c r="J31" s="216">
        <v>0.92500000000000004</v>
      </c>
      <c r="K31" s="156">
        <v>5</v>
      </c>
      <c r="L31" s="156">
        <v>2</v>
      </c>
      <c r="M31" s="156">
        <v>0</v>
      </c>
      <c r="N31" s="156">
        <v>0</v>
      </c>
      <c r="O31" s="156">
        <v>0</v>
      </c>
      <c r="P31" s="156">
        <v>1</v>
      </c>
      <c r="Q31" s="156">
        <v>0</v>
      </c>
      <c r="R31" s="156">
        <v>0</v>
      </c>
      <c r="S31" s="156">
        <v>66</v>
      </c>
      <c r="T31" s="156">
        <v>5</v>
      </c>
      <c r="U31" s="156">
        <v>1</v>
      </c>
      <c r="V31" s="156">
        <v>0</v>
      </c>
      <c r="W31" s="167">
        <v>51</v>
      </c>
      <c r="X31" s="157">
        <v>1</v>
      </c>
      <c r="Y31" s="158">
        <v>35000</v>
      </c>
      <c r="Z31" s="158">
        <v>35000</v>
      </c>
      <c r="AA31" s="158">
        <v>35000</v>
      </c>
      <c r="AB31" s="159">
        <v>35000</v>
      </c>
    </row>
    <row r="32" spans="1:28" ht="14" x14ac:dyDescent="0.2">
      <c r="A32" s="144" t="s">
        <v>27</v>
      </c>
      <c r="B32" s="145" t="s">
        <v>147</v>
      </c>
      <c r="C32" s="145" t="s">
        <v>154</v>
      </c>
      <c r="D32" s="145" t="s">
        <v>197</v>
      </c>
      <c r="E32" s="153">
        <v>13.1305</v>
      </c>
      <c r="F32" s="154">
        <v>21</v>
      </c>
      <c r="G32" s="154">
        <v>12</v>
      </c>
      <c r="H32" s="155">
        <v>0.5714285714285714</v>
      </c>
      <c r="I32" s="154">
        <v>11</v>
      </c>
      <c r="J32" s="216">
        <v>0.91666666666666663</v>
      </c>
      <c r="K32" s="156">
        <v>2</v>
      </c>
      <c r="L32" s="156">
        <v>0</v>
      </c>
      <c r="M32" s="156">
        <v>0</v>
      </c>
      <c r="N32" s="156">
        <v>0</v>
      </c>
      <c r="O32" s="156">
        <v>0</v>
      </c>
      <c r="P32" s="156">
        <v>0</v>
      </c>
      <c r="Q32" s="156">
        <v>0</v>
      </c>
      <c r="R32" s="156">
        <v>0</v>
      </c>
      <c r="S32" s="156">
        <v>9</v>
      </c>
      <c r="T32" s="156">
        <v>0</v>
      </c>
      <c r="U32" s="156">
        <v>0</v>
      </c>
      <c r="V32" s="156">
        <v>0</v>
      </c>
      <c r="W32" s="167">
        <v>10</v>
      </c>
      <c r="X32" s="157">
        <v>1</v>
      </c>
      <c r="Y32" s="158">
        <v>45000</v>
      </c>
      <c r="Z32" s="158">
        <v>45000</v>
      </c>
      <c r="AA32" s="158">
        <v>45000</v>
      </c>
      <c r="AB32" s="159">
        <v>45000</v>
      </c>
    </row>
    <row r="33" spans="1:28" ht="14" x14ac:dyDescent="0.2">
      <c r="A33" s="144" t="s">
        <v>27</v>
      </c>
      <c r="B33" s="145" t="s">
        <v>328</v>
      </c>
      <c r="C33" s="145" t="s">
        <v>63</v>
      </c>
      <c r="D33" s="145" t="s">
        <v>64</v>
      </c>
      <c r="E33" s="153">
        <v>23.010100000000001</v>
      </c>
      <c r="F33" s="154">
        <v>91</v>
      </c>
      <c r="G33" s="154">
        <v>35</v>
      </c>
      <c r="H33" s="155">
        <v>0.38461538461538464</v>
      </c>
      <c r="I33" s="154">
        <v>29</v>
      </c>
      <c r="J33" s="216">
        <v>0.82857142857142863</v>
      </c>
      <c r="K33" s="156">
        <v>4</v>
      </c>
      <c r="L33" s="156">
        <v>2</v>
      </c>
      <c r="M33" s="156">
        <v>0</v>
      </c>
      <c r="N33" s="156">
        <v>0</v>
      </c>
      <c r="O33" s="156">
        <v>0</v>
      </c>
      <c r="P33" s="156">
        <v>0</v>
      </c>
      <c r="Q33" s="156">
        <v>0</v>
      </c>
      <c r="R33" s="156">
        <v>0</v>
      </c>
      <c r="S33" s="156">
        <v>23</v>
      </c>
      <c r="T33" s="156">
        <v>5</v>
      </c>
      <c r="U33" s="156">
        <v>0</v>
      </c>
      <c r="V33" s="156">
        <v>0</v>
      </c>
      <c r="W33" s="167">
        <v>57</v>
      </c>
      <c r="X33" s="157">
        <v>2</v>
      </c>
      <c r="Y33" s="158">
        <v>35000</v>
      </c>
      <c r="Z33" s="158">
        <v>35000</v>
      </c>
      <c r="AA33" s="158">
        <v>15000</v>
      </c>
      <c r="AB33" s="159">
        <v>55000</v>
      </c>
    </row>
    <row r="34" spans="1:28" ht="14" x14ac:dyDescent="0.2">
      <c r="A34" s="144" t="s">
        <v>27</v>
      </c>
      <c r="B34" s="145" t="s">
        <v>328</v>
      </c>
      <c r="C34" s="145" t="s">
        <v>65</v>
      </c>
      <c r="D34" s="145" t="s">
        <v>176</v>
      </c>
      <c r="E34" s="153">
        <v>3.0104000000000002</v>
      </c>
      <c r="F34" s="154">
        <v>6</v>
      </c>
      <c r="G34" s="154">
        <v>1</v>
      </c>
      <c r="H34" s="155">
        <v>0.16666666666666666</v>
      </c>
      <c r="I34" s="154">
        <v>1</v>
      </c>
      <c r="J34" s="216">
        <v>1</v>
      </c>
      <c r="K34" s="156">
        <v>1</v>
      </c>
      <c r="L34" s="156">
        <v>0</v>
      </c>
      <c r="M34" s="156">
        <v>0</v>
      </c>
      <c r="N34" s="156">
        <v>0</v>
      </c>
      <c r="O34" s="156">
        <v>0</v>
      </c>
      <c r="P34" s="156">
        <v>0</v>
      </c>
      <c r="Q34" s="156">
        <v>0</v>
      </c>
      <c r="R34" s="156">
        <v>0</v>
      </c>
      <c r="S34" s="156">
        <v>0</v>
      </c>
      <c r="T34" s="156">
        <v>0</v>
      </c>
      <c r="U34" s="156">
        <v>0</v>
      </c>
      <c r="V34" s="156">
        <v>0</v>
      </c>
      <c r="W34" s="167">
        <v>5</v>
      </c>
      <c r="Y34" s="158"/>
      <c r="Z34" s="158"/>
      <c r="AA34" s="158"/>
      <c r="AB34" s="159"/>
    </row>
    <row r="35" spans="1:28" ht="14" x14ac:dyDescent="0.2">
      <c r="A35" s="144" t="s">
        <v>27</v>
      </c>
      <c r="B35" s="145" t="s">
        <v>328</v>
      </c>
      <c r="C35" s="145" t="s">
        <v>66</v>
      </c>
      <c r="D35" s="145" t="s">
        <v>176</v>
      </c>
      <c r="E35" s="153">
        <v>3.0104000000000002</v>
      </c>
      <c r="F35" s="154">
        <v>12</v>
      </c>
      <c r="G35" s="154">
        <v>6</v>
      </c>
      <c r="H35" s="155">
        <v>0.5</v>
      </c>
      <c r="I35" s="154">
        <v>5</v>
      </c>
      <c r="J35" s="216">
        <v>0.83333333333333337</v>
      </c>
      <c r="K35" s="156">
        <v>1</v>
      </c>
      <c r="L35" s="156">
        <v>0</v>
      </c>
      <c r="M35" s="156">
        <v>0</v>
      </c>
      <c r="N35" s="156">
        <v>0</v>
      </c>
      <c r="O35" s="156">
        <v>0</v>
      </c>
      <c r="P35" s="156">
        <v>0</v>
      </c>
      <c r="Q35" s="156">
        <v>0</v>
      </c>
      <c r="R35" s="156">
        <v>0</v>
      </c>
      <c r="S35" s="156">
        <v>4</v>
      </c>
      <c r="T35" s="156">
        <v>1</v>
      </c>
      <c r="U35" s="156">
        <v>0</v>
      </c>
      <c r="V35" s="156">
        <v>0</v>
      </c>
      <c r="W35" s="167">
        <v>6</v>
      </c>
      <c r="X35" s="157">
        <v>1</v>
      </c>
      <c r="Y35" s="158">
        <v>65000</v>
      </c>
      <c r="Z35" s="158">
        <v>65000</v>
      </c>
      <c r="AA35" s="158">
        <v>65000</v>
      </c>
      <c r="AB35" s="159">
        <v>65000</v>
      </c>
    </row>
    <row r="36" spans="1:28" ht="14" x14ac:dyDescent="0.2">
      <c r="A36" s="144" t="s">
        <v>27</v>
      </c>
      <c r="B36" s="145" t="s">
        <v>328</v>
      </c>
      <c r="C36" s="145" t="s">
        <v>67</v>
      </c>
      <c r="D36" s="145" t="s">
        <v>177</v>
      </c>
      <c r="E36" s="153">
        <v>3.0103</v>
      </c>
      <c r="F36" s="154">
        <v>8</v>
      </c>
      <c r="G36" s="154">
        <v>3</v>
      </c>
      <c r="H36" s="155">
        <v>0.375</v>
      </c>
      <c r="I36" s="154">
        <v>1</v>
      </c>
      <c r="J36" s="216">
        <v>0.33333333333333331</v>
      </c>
      <c r="K36" s="156">
        <v>1</v>
      </c>
      <c r="L36" s="156">
        <v>0</v>
      </c>
      <c r="M36" s="156">
        <v>0</v>
      </c>
      <c r="N36" s="156">
        <v>0</v>
      </c>
      <c r="O36" s="156">
        <v>0</v>
      </c>
      <c r="P36" s="156">
        <v>0</v>
      </c>
      <c r="Q36" s="156">
        <v>0</v>
      </c>
      <c r="R36" s="156">
        <v>0</v>
      </c>
      <c r="S36" s="156">
        <v>0</v>
      </c>
      <c r="T36" s="156">
        <v>2</v>
      </c>
      <c r="U36" s="156">
        <v>0</v>
      </c>
      <c r="V36" s="156">
        <v>0</v>
      </c>
      <c r="W36" s="167">
        <v>5</v>
      </c>
      <c r="X36" s="157">
        <v>1</v>
      </c>
      <c r="Y36" s="158">
        <v>55000</v>
      </c>
      <c r="Z36" s="158">
        <v>55000</v>
      </c>
      <c r="AA36" s="158">
        <v>55000</v>
      </c>
      <c r="AB36" s="159">
        <v>55000</v>
      </c>
    </row>
    <row r="37" spans="1:28" ht="14" x14ac:dyDescent="0.2">
      <c r="A37" s="144" t="s">
        <v>27</v>
      </c>
      <c r="B37" s="145" t="s">
        <v>328</v>
      </c>
      <c r="C37" s="145" t="s">
        <v>416</v>
      </c>
      <c r="D37" s="145" t="str">
        <f>VLOOKUP(C37,'[1]Div-Dept-Prog'!$D$2:$E$226,2,FALSE)</f>
        <v>Fashion and Design</v>
      </c>
      <c r="E37" s="153">
        <v>50.040700000000001</v>
      </c>
      <c r="F37" s="154">
        <v>6</v>
      </c>
      <c r="G37" s="154">
        <v>3</v>
      </c>
      <c r="H37" s="155">
        <v>0.5</v>
      </c>
      <c r="I37" s="154">
        <v>1</v>
      </c>
      <c r="J37" s="216">
        <v>0.33333333333333331</v>
      </c>
      <c r="K37" s="156">
        <v>0</v>
      </c>
      <c r="L37" s="156">
        <v>1</v>
      </c>
      <c r="M37" s="156">
        <v>0</v>
      </c>
      <c r="N37" s="156">
        <v>0</v>
      </c>
      <c r="O37" s="156">
        <v>0</v>
      </c>
      <c r="P37" s="156">
        <v>0</v>
      </c>
      <c r="Q37" s="156">
        <v>0</v>
      </c>
      <c r="R37" s="156">
        <v>0</v>
      </c>
      <c r="S37" s="156">
        <v>0</v>
      </c>
      <c r="T37" s="156">
        <v>2</v>
      </c>
      <c r="U37" s="156">
        <v>0</v>
      </c>
      <c r="V37" s="156">
        <v>0</v>
      </c>
      <c r="W37" s="167">
        <v>3</v>
      </c>
      <c r="X37" s="157">
        <v>1</v>
      </c>
      <c r="Y37" s="158">
        <v>15000</v>
      </c>
      <c r="Z37" s="158">
        <v>15000</v>
      </c>
      <c r="AA37" s="158">
        <v>15000</v>
      </c>
      <c r="AB37" s="159">
        <v>15000</v>
      </c>
    </row>
    <row r="38" spans="1:28" ht="14" x14ac:dyDescent="0.2">
      <c r="A38" s="144" t="s">
        <v>27</v>
      </c>
      <c r="B38" s="145" t="s">
        <v>328</v>
      </c>
      <c r="C38" s="145" t="s">
        <v>68</v>
      </c>
      <c r="D38" s="145" t="s">
        <v>69</v>
      </c>
      <c r="E38" s="153">
        <v>52.080100000000002</v>
      </c>
      <c r="F38" s="154">
        <v>91</v>
      </c>
      <c r="G38" s="154">
        <v>20</v>
      </c>
      <c r="H38" s="155">
        <v>0.21978021978021978</v>
      </c>
      <c r="I38" s="154">
        <v>16</v>
      </c>
      <c r="J38" s="216">
        <v>0.8</v>
      </c>
      <c r="K38" s="156">
        <v>6</v>
      </c>
      <c r="L38" s="156">
        <v>0</v>
      </c>
      <c r="M38" s="156">
        <v>0</v>
      </c>
      <c r="N38" s="156">
        <v>0</v>
      </c>
      <c r="O38" s="156">
        <v>0</v>
      </c>
      <c r="P38" s="156">
        <v>0</v>
      </c>
      <c r="Q38" s="156">
        <v>0</v>
      </c>
      <c r="R38" s="156">
        <v>0</v>
      </c>
      <c r="S38" s="156">
        <v>10</v>
      </c>
      <c r="T38" s="156">
        <v>4</v>
      </c>
      <c r="U38" s="156">
        <v>0</v>
      </c>
      <c r="V38" s="156">
        <v>0</v>
      </c>
      <c r="W38" s="167">
        <v>71</v>
      </c>
      <c r="X38" s="157">
        <v>1</v>
      </c>
      <c r="Y38" s="158">
        <v>100000</v>
      </c>
      <c r="Z38" s="158">
        <v>100000</v>
      </c>
      <c r="AA38" s="158">
        <v>100000</v>
      </c>
      <c r="AB38" s="159">
        <v>100000</v>
      </c>
    </row>
    <row r="39" spans="1:28" ht="14" x14ac:dyDescent="0.2">
      <c r="A39" s="144" t="s">
        <v>27</v>
      </c>
      <c r="B39" s="145" t="s">
        <v>328</v>
      </c>
      <c r="C39" s="145" t="s">
        <v>70</v>
      </c>
      <c r="D39" s="145" t="s">
        <v>178</v>
      </c>
      <c r="E39" s="153">
        <v>50.060099999999998</v>
      </c>
      <c r="F39" s="154">
        <v>11</v>
      </c>
      <c r="G39" s="154">
        <v>4</v>
      </c>
      <c r="H39" s="155">
        <v>0.36363636363636365</v>
      </c>
      <c r="I39" s="154">
        <v>4</v>
      </c>
      <c r="J39" s="216">
        <v>1</v>
      </c>
      <c r="K39" s="156">
        <v>0</v>
      </c>
      <c r="L39" s="156">
        <v>0</v>
      </c>
      <c r="M39" s="156">
        <v>0</v>
      </c>
      <c r="N39" s="156">
        <v>0</v>
      </c>
      <c r="O39" s="156">
        <v>0</v>
      </c>
      <c r="P39" s="156">
        <v>0</v>
      </c>
      <c r="Q39" s="156">
        <v>0</v>
      </c>
      <c r="R39" s="156">
        <v>0</v>
      </c>
      <c r="S39" s="156">
        <v>4</v>
      </c>
      <c r="T39" s="156">
        <v>0</v>
      </c>
      <c r="U39" s="156">
        <v>0</v>
      </c>
      <c r="V39" s="156">
        <v>0</v>
      </c>
      <c r="W39" s="167">
        <v>7</v>
      </c>
      <c r="X39" s="157">
        <v>1</v>
      </c>
      <c r="Y39" s="158">
        <v>35000</v>
      </c>
      <c r="Z39" s="158">
        <v>35000</v>
      </c>
      <c r="AA39" s="158">
        <v>35000</v>
      </c>
      <c r="AB39" s="159">
        <v>35000</v>
      </c>
    </row>
    <row r="40" spans="1:28" ht="14" x14ac:dyDescent="0.2">
      <c r="A40" s="144" t="s">
        <v>27</v>
      </c>
      <c r="B40" s="145" t="s">
        <v>328</v>
      </c>
      <c r="C40" s="145" t="s">
        <v>335</v>
      </c>
      <c r="D40" s="145" t="s">
        <v>336</v>
      </c>
      <c r="E40" s="153">
        <v>19.0501</v>
      </c>
      <c r="F40" s="154">
        <v>3</v>
      </c>
      <c r="G40" s="154">
        <v>2</v>
      </c>
      <c r="H40" s="155">
        <v>0.66666666666666663</v>
      </c>
      <c r="I40" s="154">
        <v>1</v>
      </c>
      <c r="J40" s="216">
        <v>0.5</v>
      </c>
      <c r="K40" s="156">
        <v>0</v>
      </c>
      <c r="L40" s="156">
        <v>0</v>
      </c>
      <c r="M40" s="156">
        <v>0</v>
      </c>
      <c r="N40" s="156">
        <v>0</v>
      </c>
      <c r="O40" s="156">
        <v>0</v>
      </c>
      <c r="P40" s="156">
        <v>0</v>
      </c>
      <c r="Q40" s="156">
        <v>0</v>
      </c>
      <c r="R40" s="156">
        <v>0</v>
      </c>
      <c r="S40" s="156">
        <v>1</v>
      </c>
      <c r="T40" s="156">
        <v>0</v>
      </c>
      <c r="U40" s="156">
        <v>0</v>
      </c>
      <c r="V40" s="156">
        <v>0</v>
      </c>
      <c r="W40" s="167">
        <v>2</v>
      </c>
      <c r="Y40" s="158"/>
      <c r="Z40" s="158"/>
      <c r="AA40" s="158"/>
      <c r="AB40" s="159"/>
    </row>
    <row r="41" spans="1:28" ht="14" x14ac:dyDescent="0.2">
      <c r="A41" s="144" t="s">
        <v>27</v>
      </c>
      <c r="B41" s="145" t="s">
        <v>328</v>
      </c>
      <c r="C41" s="145" t="s">
        <v>71</v>
      </c>
      <c r="D41" s="145" t="s">
        <v>179</v>
      </c>
      <c r="E41" s="153">
        <v>19.010100000000001</v>
      </c>
      <c r="F41" s="154"/>
      <c r="G41" s="154"/>
      <c r="H41" s="155"/>
      <c r="I41" s="154"/>
      <c r="J41" s="216"/>
      <c r="K41" s="156"/>
      <c r="L41" s="156"/>
      <c r="M41" s="156"/>
      <c r="N41" s="156"/>
      <c r="O41" s="156"/>
      <c r="P41" s="156"/>
      <c r="Q41" s="156"/>
      <c r="R41" s="156"/>
      <c r="S41" s="156"/>
      <c r="T41" s="156"/>
      <c r="U41" s="156"/>
      <c r="V41" s="156"/>
      <c r="W41" s="167"/>
      <c r="Y41" s="158"/>
      <c r="Z41" s="158"/>
      <c r="AA41" s="158"/>
      <c r="AB41" s="159"/>
    </row>
    <row r="42" spans="1:28" ht="14" x14ac:dyDescent="0.2">
      <c r="A42" s="144" t="s">
        <v>27</v>
      </c>
      <c r="B42" s="145" t="s">
        <v>147</v>
      </c>
      <c r="C42" s="145" t="s">
        <v>155</v>
      </c>
      <c r="D42" s="145" t="s">
        <v>198</v>
      </c>
      <c r="E42" s="153">
        <v>13.130800000000001</v>
      </c>
      <c r="F42" s="154">
        <v>1</v>
      </c>
      <c r="G42" s="154">
        <v>0</v>
      </c>
      <c r="H42" s="155">
        <v>0</v>
      </c>
      <c r="I42" s="154">
        <v>0</v>
      </c>
      <c r="J42" s="216"/>
      <c r="K42" s="156">
        <v>0</v>
      </c>
      <c r="L42" s="156">
        <v>0</v>
      </c>
      <c r="M42" s="156">
        <v>0</v>
      </c>
      <c r="N42" s="156">
        <v>0</v>
      </c>
      <c r="O42" s="156">
        <v>0</v>
      </c>
      <c r="P42" s="156">
        <v>0</v>
      </c>
      <c r="Q42" s="156">
        <v>0</v>
      </c>
      <c r="R42" s="156">
        <v>0</v>
      </c>
      <c r="S42" s="156">
        <v>0</v>
      </c>
      <c r="T42" s="156">
        <v>0</v>
      </c>
      <c r="U42" s="156">
        <v>0</v>
      </c>
      <c r="V42" s="156">
        <v>0</v>
      </c>
      <c r="W42" s="167">
        <v>1</v>
      </c>
      <c r="Y42" s="158"/>
      <c r="Z42" s="158"/>
      <c r="AA42" s="158"/>
      <c r="AB42" s="159"/>
    </row>
    <row r="43" spans="1:28" ht="14" x14ac:dyDescent="0.2">
      <c r="A43" s="144" t="s">
        <v>27</v>
      </c>
      <c r="B43" s="145" t="s">
        <v>328</v>
      </c>
      <c r="C43" s="145" t="s">
        <v>72</v>
      </c>
      <c r="D43" s="145" t="s">
        <v>73</v>
      </c>
      <c r="E43" s="153">
        <v>16.0901</v>
      </c>
      <c r="F43" s="154">
        <v>3</v>
      </c>
      <c r="G43" s="154">
        <v>2</v>
      </c>
      <c r="H43" s="155">
        <v>0.66666666666666663</v>
      </c>
      <c r="I43" s="154">
        <v>1</v>
      </c>
      <c r="J43" s="216">
        <v>0.5</v>
      </c>
      <c r="K43" s="156">
        <v>0</v>
      </c>
      <c r="L43" s="156">
        <v>0</v>
      </c>
      <c r="M43" s="156">
        <v>0</v>
      </c>
      <c r="N43" s="156">
        <v>0</v>
      </c>
      <c r="O43" s="156">
        <v>0</v>
      </c>
      <c r="P43" s="156">
        <v>0</v>
      </c>
      <c r="Q43" s="156">
        <v>0</v>
      </c>
      <c r="R43" s="156">
        <v>0</v>
      </c>
      <c r="S43" s="156">
        <v>1</v>
      </c>
      <c r="T43" s="156">
        <v>1</v>
      </c>
      <c r="U43" s="156">
        <v>0</v>
      </c>
      <c r="V43" s="156">
        <v>0</v>
      </c>
      <c r="W43" s="167">
        <v>1</v>
      </c>
      <c r="Y43" s="158"/>
      <c r="Z43" s="158"/>
      <c r="AA43" s="158"/>
      <c r="AB43" s="159"/>
    </row>
    <row r="44" spans="1:28" ht="14" x14ac:dyDescent="0.2">
      <c r="A44" s="144" t="s">
        <v>27</v>
      </c>
      <c r="B44" s="145" t="s">
        <v>328</v>
      </c>
      <c r="C44" s="145" t="s">
        <v>337</v>
      </c>
      <c r="D44" s="145" t="s">
        <v>338</v>
      </c>
      <c r="E44" s="153">
        <v>13.1325</v>
      </c>
      <c r="F44" s="154"/>
      <c r="G44" s="154"/>
      <c r="H44" s="155"/>
      <c r="I44" s="154"/>
      <c r="J44" s="216"/>
      <c r="K44" s="156"/>
      <c r="L44" s="156"/>
      <c r="M44" s="156"/>
      <c r="N44" s="156"/>
      <c r="O44" s="156"/>
      <c r="P44" s="156"/>
      <c r="Q44" s="156"/>
      <c r="R44" s="156"/>
      <c r="S44" s="156"/>
      <c r="T44" s="156"/>
      <c r="U44" s="156"/>
      <c r="V44" s="156"/>
      <c r="W44" s="167"/>
      <c r="Y44" s="158"/>
      <c r="Z44" s="158"/>
      <c r="AA44" s="158"/>
      <c r="AB44" s="159"/>
    </row>
    <row r="45" spans="1:28" ht="14" x14ac:dyDescent="0.2">
      <c r="A45" s="144" t="s">
        <v>27</v>
      </c>
      <c r="B45" s="145" t="s">
        <v>328</v>
      </c>
      <c r="C45" s="145" t="s">
        <v>74</v>
      </c>
      <c r="D45" s="145" t="s">
        <v>75</v>
      </c>
      <c r="E45" s="153">
        <v>40.060099999999998</v>
      </c>
      <c r="F45" s="154"/>
      <c r="G45" s="154"/>
      <c r="H45" s="155"/>
      <c r="I45" s="154"/>
      <c r="J45" s="216"/>
      <c r="K45" s="156"/>
      <c r="L45" s="156"/>
      <c r="M45" s="156"/>
      <c r="N45" s="156"/>
      <c r="O45" s="156"/>
      <c r="P45" s="156"/>
      <c r="Q45" s="156"/>
      <c r="R45" s="156"/>
      <c r="S45" s="156"/>
      <c r="T45" s="156"/>
      <c r="U45" s="156"/>
      <c r="V45" s="156"/>
      <c r="W45" s="167"/>
      <c r="Y45" s="158"/>
      <c r="Z45" s="158"/>
      <c r="AA45" s="158"/>
      <c r="AB45" s="159"/>
    </row>
    <row r="46" spans="1:28" ht="14" x14ac:dyDescent="0.2">
      <c r="A46" s="144" t="s">
        <v>27</v>
      </c>
      <c r="B46" s="145" t="s">
        <v>328</v>
      </c>
      <c r="C46" s="145" t="s">
        <v>76</v>
      </c>
      <c r="D46" s="145" t="s">
        <v>75</v>
      </c>
      <c r="E46" s="153">
        <v>40.060099999999998</v>
      </c>
      <c r="F46" s="154">
        <v>4</v>
      </c>
      <c r="G46" s="154">
        <v>3</v>
      </c>
      <c r="H46" s="155">
        <v>0.75</v>
      </c>
      <c r="I46" s="154">
        <v>3</v>
      </c>
      <c r="J46" s="216">
        <v>1</v>
      </c>
      <c r="K46" s="156">
        <v>0</v>
      </c>
      <c r="L46" s="156">
        <v>1</v>
      </c>
      <c r="M46" s="156">
        <v>0</v>
      </c>
      <c r="N46" s="156">
        <v>0</v>
      </c>
      <c r="O46" s="156">
        <v>0</v>
      </c>
      <c r="P46" s="156">
        <v>0</v>
      </c>
      <c r="Q46" s="156">
        <v>0</v>
      </c>
      <c r="R46" s="156">
        <v>0</v>
      </c>
      <c r="S46" s="156">
        <v>2</v>
      </c>
      <c r="T46" s="156">
        <v>0</v>
      </c>
      <c r="U46" s="156">
        <v>0</v>
      </c>
      <c r="V46" s="156">
        <v>0</v>
      </c>
      <c r="W46" s="167">
        <v>1</v>
      </c>
      <c r="Y46" s="158"/>
      <c r="Z46" s="158"/>
      <c r="AA46" s="158"/>
      <c r="AB46" s="159"/>
    </row>
    <row r="47" spans="1:28" ht="14" x14ac:dyDescent="0.2">
      <c r="A47" s="144" t="s">
        <v>27</v>
      </c>
      <c r="B47" s="145" t="s">
        <v>147</v>
      </c>
      <c r="C47" s="145" t="s">
        <v>156</v>
      </c>
      <c r="D47" s="145" t="s">
        <v>199</v>
      </c>
      <c r="E47" s="153">
        <v>13.133699999999999</v>
      </c>
      <c r="F47" s="154">
        <v>1</v>
      </c>
      <c r="G47" s="154">
        <v>0</v>
      </c>
      <c r="H47" s="155">
        <v>0</v>
      </c>
      <c r="I47" s="154">
        <v>0</v>
      </c>
      <c r="J47" s="216"/>
      <c r="K47" s="156">
        <v>0</v>
      </c>
      <c r="L47" s="156">
        <v>0</v>
      </c>
      <c r="M47" s="156">
        <v>0</v>
      </c>
      <c r="N47" s="156">
        <v>0</v>
      </c>
      <c r="O47" s="156">
        <v>0</v>
      </c>
      <c r="P47" s="156">
        <v>0</v>
      </c>
      <c r="Q47" s="156">
        <v>0</v>
      </c>
      <c r="R47" s="156">
        <v>0</v>
      </c>
      <c r="S47" s="156">
        <v>0</v>
      </c>
      <c r="T47" s="156">
        <v>0</v>
      </c>
      <c r="U47" s="156">
        <v>0</v>
      </c>
      <c r="V47" s="156">
        <v>0</v>
      </c>
      <c r="W47" s="167">
        <v>1</v>
      </c>
      <c r="Y47" s="158"/>
      <c r="Z47" s="158"/>
      <c r="AA47" s="158"/>
      <c r="AB47" s="159"/>
    </row>
    <row r="48" spans="1:28" ht="14" x14ac:dyDescent="0.2">
      <c r="A48" s="144" t="s">
        <v>27</v>
      </c>
      <c r="B48" s="145" t="s">
        <v>328</v>
      </c>
      <c r="C48" s="145" t="s">
        <v>417</v>
      </c>
      <c r="D48" s="145" t="str">
        <f>VLOOKUP(C48,'[1]Div-Dept-Prog'!$D$2:$E$226,2,FALSE)</f>
        <v>Byzantine and Modern Greek Studies</v>
      </c>
      <c r="E48" s="153">
        <v>5.9999000000000002</v>
      </c>
      <c r="F48" s="154"/>
      <c r="G48" s="154"/>
      <c r="H48" s="155"/>
      <c r="I48" s="154"/>
      <c r="J48" s="216"/>
      <c r="K48" s="156"/>
      <c r="L48" s="156"/>
      <c r="M48" s="156"/>
      <c r="N48" s="156"/>
      <c r="O48" s="156"/>
      <c r="P48" s="156"/>
      <c r="Q48" s="156"/>
      <c r="R48" s="156"/>
      <c r="S48" s="156"/>
      <c r="T48" s="156"/>
      <c r="U48" s="156"/>
      <c r="V48" s="156"/>
      <c r="W48" s="167"/>
      <c r="Y48" s="158"/>
      <c r="Z48" s="158"/>
      <c r="AA48" s="158"/>
      <c r="AB48" s="159"/>
    </row>
    <row r="49" spans="1:28" ht="14" x14ac:dyDescent="0.2">
      <c r="A49" s="144" t="s">
        <v>27</v>
      </c>
      <c r="B49" s="145" t="s">
        <v>328</v>
      </c>
      <c r="C49" s="145" t="s">
        <v>418</v>
      </c>
      <c r="D49" s="145" t="str">
        <f>VLOOKUP(C49,'[1]Div-Dept-Prog'!$D$2:$E$226,2,FALSE)</f>
        <v>Human Development and Family Sciences</v>
      </c>
      <c r="E49" s="153">
        <v>19.0701</v>
      </c>
      <c r="F49" s="154">
        <v>13</v>
      </c>
      <c r="G49" s="154">
        <v>2</v>
      </c>
      <c r="H49" s="155">
        <v>0.15384615384615385</v>
      </c>
      <c r="I49" s="154">
        <v>2</v>
      </c>
      <c r="J49" s="216">
        <v>1</v>
      </c>
      <c r="K49" s="156">
        <v>0</v>
      </c>
      <c r="L49" s="156">
        <v>0</v>
      </c>
      <c r="M49" s="156">
        <v>0</v>
      </c>
      <c r="N49" s="156">
        <v>0</v>
      </c>
      <c r="O49" s="156">
        <v>0</v>
      </c>
      <c r="P49" s="156">
        <v>0</v>
      </c>
      <c r="Q49" s="156">
        <v>0</v>
      </c>
      <c r="R49" s="156">
        <v>0</v>
      </c>
      <c r="S49" s="156">
        <v>2</v>
      </c>
      <c r="T49" s="156">
        <v>0</v>
      </c>
      <c r="U49" s="156">
        <v>0</v>
      </c>
      <c r="V49" s="156">
        <v>0</v>
      </c>
      <c r="W49" s="167">
        <v>11</v>
      </c>
      <c r="Y49" s="158"/>
      <c r="Z49" s="158"/>
      <c r="AA49" s="158"/>
      <c r="AB49" s="159"/>
    </row>
    <row r="50" spans="1:28" ht="14" x14ac:dyDescent="0.2">
      <c r="A50" s="144" t="s">
        <v>27</v>
      </c>
      <c r="B50" s="145" t="s">
        <v>328</v>
      </c>
      <c r="C50" s="145" t="s">
        <v>77</v>
      </c>
      <c r="D50" s="145" t="s">
        <v>78</v>
      </c>
      <c r="E50" s="153">
        <v>16.110199999999999</v>
      </c>
      <c r="F50" s="154"/>
      <c r="G50" s="154"/>
      <c r="H50" s="155"/>
      <c r="I50" s="154"/>
      <c r="J50" s="216"/>
      <c r="K50" s="156"/>
      <c r="L50" s="156"/>
      <c r="M50" s="156"/>
      <c r="N50" s="156"/>
      <c r="O50" s="156"/>
      <c r="P50" s="156"/>
      <c r="Q50" s="156"/>
      <c r="R50" s="156"/>
      <c r="S50" s="156"/>
      <c r="T50" s="156"/>
      <c r="U50" s="156"/>
      <c r="V50" s="156"/>
      <c r="W50" s="167"/>
      <c r="Y50" s="158"/>
      <c r="Z50" s="158"/>
      <c r="AA50" s="158"/>
      <c r="AB50" s="159"/>
    </row>
    <row r="51" spans="1:28" ht="14" x14ac:dyDescent="0.2">
      <c r="A51" s="144" t="s">
        <v>27</v>
      </c>
      <c r="B51" s="145" t="s">
        <v>328</v>
      </c>
      <c r="C51" s="145" t="s">
        <v>79</v>
      </c>
      <c r="D51" s="145" t="s">
        <v>42</v>
      </c>
      <c r="E51" s="153">
        <v>54.010100000000001</v>
      </c>
      <c r="F51" s="154">
        <v>53</v>
      </c>
      <c r="G51" s="154">
        <v>18</v>
      </c>
      <c r="H51" s="155">
        <v>0.33962264150943394</v>
      </c>
      <c r="I51" s="154">
        <v>16</v>
      </c>
      <c r="J51" s="216">
        <v>0.88888888888888884</v>
      </c>
      <c r="K51" s="156">
        <v>3</v>
      </c>
      <c r="L51" s="156">
        <v>2</v>
      </c>
      <c r="M51" s="156">
        <v>0</v>
      </c>
      <c r="N51" s="156">
        <v>0</v>
      </c>
      <c r="O51" s="156">
        <v>0</v>
      </c>
      <c r="P51" s="156">
        <v>1</v>
      </c>
      <c r="Q51" s="156">
        <v>0</v>
      </c>
      <c r="R51" s="156">
        <v>0</v>
      </c>
      <c r="S51" s="156">
        <v>10</v>
      </c>
      <c r="T51" s="156">
        <v>2</v>
      </c>
      <c r="U51" s="156">
        <v>0</v>
      </c>
      <c r="V51" s="156">
        <v>0</v>
      </c>
      <c r="W51" s="167">
        <v>35</v>
      </c>
      <c r="X51" s="157">
        <v>3</v>
      </c>
      <c r="Y51" s="158">
        <v>43333</v>
      </c>
      <c r="Z51" s="158">
        <v>15000</v>
      </c>
      <c r="AA51" s="158">
        <v>15000</v>
      </c>
      <c r="AB51" s="159">
        <v>100000</v>
      </c>
    </row>
    <row r="52" spans="1:28" ht="14" x14ac:dyDescent="0.2">
      <c r="A52" s="144" t="s">
        <v>27</v>
      </c>
      <c r="B52" s="145" t="s">
        <v>147</v>
      </c>
      <c r="C52" s="145" t="s">
        <v>157</v>
      </c>
      <c r="D52" s="145" t="s">
        <v>200</v>
      </c>
      <c r="E52" s="153">
        <v>13.1318</v>
      </c>
      <c r="F52" s="154">
        <v>21</v>
      </c>
      <c r="G52" s="154">
        <v>11</v>
      </c>
      <c r="H52" s="155">
        <v>0.52380952380952384</v>
      </c>
      <c r="I52" s="154">
        <v>9</v>
      </c>
      <c r="J52" s="216">
        <v>0.81818181818181823</v>
      </c>
      <c r="K52" s="156">
        <v>0</v>
      </c>
      <c r="L52" s="156">
        <v>0</v>
      </c>
      <c r="M52" s="156">
        <v>0</v>
      </c>
      <c r="N52" s="156">
        <v>0</v>
      </c>
      <c r="O52" s="156">
        <v>0</v>
      </c>
      <c r="P52" s="156">
        <v>0</v>
      </c>
      <c r="Q52" s="156">
        <v>0</v>
      </c>
      <c r="R52" s="156">
        <v>0</v>
      </c>
      <c r="S52" s="156">
        <v>9</v>
      </c>
      <c r="T52" s="156">
        <v>2</v>
      </c>
      <c r="U52" s="156">
        <v>0</v>
      </c>
      <c r="V52" s="156">
        <v>0</v>
      </c>
      <c r="W52" s="167">
        <v>10</v>
      </c>
      <c r="Y52" s="158"/>
      <c r="Z52" s="158"/>
      <c r="AA52" s="158"/>
      <c r="AB52" s="159"/>
    </row>
    <row r="53" spans="1:28" ht="14" x14ac:dyDescent="0.2">
      <c r="A53" s="144" t="s">
        <v>27</v>
      </c>
      <c r="B53" s="145" t="s">
        <v>328</v>
      </c>
      <c r="C53" s="145" t="s">
        <v>80</v>
      </c>
      <c r="D53" s="145" t="s">
        <v>81</v>
      </c>
      <c r="E53" s="153">
        <v>30</v>
      </c>
      <c r="F53" s="154">
        <v>2</v>
      </c>
      <c r="G53" s="154">
        <v>1</v>
      </c>
      <c r="H53" s="155">
        <v>0.5</v>
      </c>
      <c r="I53" s="154">
        <v>0</v>
      </c>
      <c r="J53" s="216">
        <v>0</v>
      </c>
      <c r="K53" s="156">
        <v>0</v>
      </c>
      <c r="L53" s="156">
        <v>0</v>
      </c>
      <c r="M53" s="156">
        <v>0</v>
      </c>
      <c r="N53" s="156">
        <v>0</v>
      </c>
      <c r="O53" s="156">
        <v>0</v>
      </c>
      <c r="P53" s="156">
        <v>0</v>
      </c>
      <c r="Q53" s="156">
        <v>0</v>
      </c>
      <c r="R53" s="156">
        <v>0</v>
      </c>
      <c r="S53" s="156">
        <v>0</v>
      </c>
      <c r="T53" s="156">
        <v>0</v>
      </c>
      <c r="U53" s="156">
        <v>0</v>
      </c>
      <c r="V53" s="156">
        <v>1</v>
      </c>
      <c r="W53" s="167">
        <v>1</v>
      </c>
      <c r="Y53" s="158"/>
      <c r="Z53" s="158"/>
      <c r="AA53" s="158"/>
      <c r="AB53" s="159"/>
    </row>
    <row r="54" spans="1:28" ht="14" x14ac:dyDescent="0.2">
      <c r="A54" s="144" t="s">
        <v>27</v>
      </c>
      <c r="B54" s="145" t="s">
        <v>328</v>
      </c>
      <c r="C54" s="145" t="s">
        <v>82</v>
      </c>
      <c r="D54" s="145" t="s">
        <v>180</v>
      </c>
      <c r="E54" s="153">
        <v>52.110100000000003</v>
      </c>
      <c r="F54" s="154">
        <v>30</v>
      </c>
      <c r="G54" s="154">
        <v>8</v>
      </c>
      <c r="H54" s="155">
        <v>0.26666666666666666</v>
      </c>
      <c r="I54" s="154">
        <v>5</v>
      </c>
      <c r="J54" s="216">
        <v>0.625</v>
      </c>
      <c r="K54" s="156">
        <v>4</v>
      </c>
      <c r="L54" s="156">
        <v>0</v>
      </c>
      <c r="M54" s="156">
        <v>0</v>
      </c>
      <c r="N54" s="156">
        <v>0</v>
      </c>
      <c r="O54" s="156">
        <v>0</v>
      </c>
      <c r="P54" s="156">
        <v>0</v>
      </c>
      <c r="Q54" s="156">
        <v>0</v>
      </c>
      <c r="R54" s="156">
        <v>0</v>
      </c>
      <c r="S54" s="156">
        <v>1</v>
      </c>
      <c r="T54" s="156">
        <v>2</v>
      </c>
      <c r="U54" s="156">
        <v>0</v>
      </c>
      <c r="V54" s="156">
        <v>1</v>
      </c>
      <c r="W54" s="167">
        <v>22</v>
      </c>
      <c r="X54" s="157">
        <v>1</v>
      </c>
      <c r="Y54" s="158">
        <v>15000</v>
      </c>
      <c r="Z54" s="158">
        <v>15000</v>
      </c>
      <c r="AA54" s="158">
        <v>15000</v>
      </c>
      <c r="AB54" s="159">
        <v>15000</v>
      </c>
    </row>
    <row r="55" spans="1:28" ht="14" x14ac:dyDescent="0.2">
      <c r="A55" s="144" t="s">
        <v>27</v>
      </c>
      <c r="B55" s="145" t="s">
        <v>328</v>
      </c>
      <c r="C55" s="145" t="s">
        <v>83</v>
      </c>
      <c r="D55" s="145" t="s">
        <v>84</v>
      </c>
      <c r="E55" s="153">
        <v>16.090199999999999</v>
      </c>
      <c r="F55" s="154"/>
      <c r="G55" s="154"/>
      <c r="H55" s="155"/>
      <c r="I55" s="154"/>
      <c r="J55" s="216"/>
      <c r="K55" s="156"/>
      <c r="L55" s="156"/>
      <c r="M55" s="156"/>
      <c r="N55" s="156"/>
      <c r="O55" s="156"/>
      <c r="P55" s="156"/>
      <c r="Q55" s="156"/>
      <c r="R55" s="156"/>
      <c r="S55" s="156"/>
      <c r="T55" s="156"/>
      <c r="U55" s="156"/>
      <c r="V55" s="156"/>
      <c r="W55" s="167"/>
      <c r="Y55" s="158"/>
      <c r="Z55" s="158"/>
      <c r="AA55" s="158"/>
      <c r="AB55" s="159"/>
    </row>
    <row r="56" spans="1:28" ht="14" x14ac:dyDescent="0.2">
      <c r="A56" s="144" t="s">
        <v>27</v>
      </c>
      <c r="B56" s="145" t="s">
        <v>147</v>
      </c>
      <c r="C56" s="145" t="s">
        <v>419</v>
      </c>
      <c r="D56" s="145" t="str">
        <f>VLOOKUP(C56,'[1]Div-Dept-Prog'!$D$2:$E$226,2,FALSE)</f>
        <v>Italian, Grades 7-12</v>
      </c>
      <c r="E56" s="153">
        <v>13.130599999999999</v>
      </c>
      <c r="F56" s="154"/>
      <c r="G56" s="154"/>
      <c r="H56" s="155"/>
      <c r="I56" s="154"/>
      <c r="J56" s="216"/>
      <c r="K56" s="156"/>
      <c r="L56" s="156"/>
      <c r="M56" s="156"/>
      <c r="N56" s="156"/>
      <c r="O56" s="156"/>
      <c r="P56" s="156"/>
      <c r="Q56" s="156"/>
      <c r="R56" s="156"/>
      <c r="S56" s="156"/>
      <c r="T56" s="156"/>
      <c r="U56" s="156"/>
      <c r="V56" s="156"/>
      <c r="W56" s="167"/>
      <c r="Y56" s="158"/>
      <c r="Z56" s="158"/>
      <c r="AA56" s="158"/>
      <c r="AB56" s="159"/>
    </row>
    <row r="57" spans="1:28" ht="14" x14ac:dyDescent="0.2">
      <c r="A57" s="144" t="s">
        <v>27</v>
      </c>
      <c r="B57" s="145" t="s">
        <v>328</v>
      </c>
      <c r="C57" s="145" t="s">
        <v>85</v>
      </c>
      <c r="D57" s="145" t="s">
        <v>181</v>
      </c>
      <c r="E57" s="153">
        <v>38.020600000000002</v>
      </c>
      <c r="F57" s="154">
        <v>1</v>
      </c>
      <c r="G57" s="154">
        <v>0</v>
      </c>
      <c r="H57" s="155">
        <v>0</v>
      </c>
      <c r="I57" s="154">
        <v>0</v>
      </c>
      <c r="J57" s="216"/>
      <c r="K57" s="156">
        <v>0</v>
      </c>
      <c r="L57" s="156">
        <v>0</v>
      </c>
      <c r="M57" s="156">
        <v>0</v>
      </c>
      <c r="N57" s="156">
        <v>0</v>
      </c>
      <c r="O57" s="156">
        <v>0</v>
      </c>
      <c r="P57" s="156">
        <v>0</v>
      </c>
      <c r="Q57" s="156">
        <v>0</v>
      </c>
      <c r="R57" s="156">
        <v>0</v>
      </c>
      <c r="S57" s="156">
        <v>0</v>
      </c>
      <c r="T57" s="156">
        <v>0</v>
      </c>
      <c r="U57" s="156">
        <v>0</v>
      </c>
      <c r="V57" s="156">
        <v>0</v>
      </c>
      <c r="W57" s="167">
        <v>1</v>
      </c>
      <c r="Y57" s="158"/>
      <c r="Z57" s="158"/>
      <c r="AA57" s="158"/>
      <c r="AB57" s="159"/>
    </row>
    <row r="58" spans="1:28" ht="14" x14ac:dyDescent="0.2">
      <c r="A58" s="144" t="s">
        <v>27</v>
      </c>
      <c r="B58" s="145" t="s">
        <v>328</v>
      </c>
      <c r="C58" s="145" t="s">
        <v>86</v>
      </c>
      <c r="D58" s="145" t="s">
        <v>182</v>
      </c>
      <c r="E58" s="153">
        <v>5.0106999999999999</v>
      </c>
      <c r="F58" s="154">
        <v>4</v>
      </c>
      <c r="G58" s="154">
        <v>4</v>
      </c>
      <c r="H58" s="155">
        <v>1</v>
      </c>
      <c r="I58" s="154">
        <v>3</v>
      </c>
      <c r="J58" s="216">
        <v>0.75</v>
      </c>
      <c r="K58" s="156">
        <v>1</v>
      </c>
      <c r="L58" s="156">
        <v>0</v>
      </c>
      <c r="M58" s="156">
        <v>0</v>
      </c>
      <c r="N58" s="156">
        <v>0</v>
      </c>
      <c r="O58" s="156">
        <v>0</v>
      </c>
      <c r="P58" s="156">
        <v>0</v>
      </c>
      <c r="Q58" s="156">
        <v>0</v>
      </c>
      <c r="R58" s="156">
        <v>0</v>
      </c>
      <c r="S58" s="156">
        <v>2</v>
      </c>
      <c r="T58" s="156">
        <v>1</v>
      </c>
      <c r="U58" s="156">
        <v>0</v>
      </c>
      <c r="V58" s="156">
        <v>0</v>
      </c>
      <c r="W58" s="167">
        <v>0</v>
      </c>
      <c r="Y58" s="158"/>
      <c r="Z58" s="158"/>
      <c r="AA58" s="158"/>
      <c r="AB58" s="159"/>
    </row>
    <row r="59" spans="1:28" ht="14" x14ac:dyDescent="0.2">
      <c r="A59" s="144" t="s">
        <v>27</v>
      </c>
      <c r="B59" s="145" t="s">
        <v>328</v>
      </c>
      <c r="C59" s="145" t="s">
        <v>87</v>
      </c>
      <c r="D59" s="145" t="s">
        <v>183</v>
      </c>
      <c r="E59" s="153">
        <v>52.1004</v>
      </c>
      <c r="F59" s="154">
        <v>1</v>
      </c>
      <c r="G59" s="154">
        <v>0</v>
      </c>
      <c r="H59" s="155">
        <v>0</v>
      </c>
      <c r="I59" s="154">
        <v>0</v>
      </c>
      <c r="J59" s="216"/>
      <c r="K59" s="156">
        <v>0</v>
      </c>
      <c r="L59" s="156">
        <v>0</v>
      </c>
      <c r="M59" s="156">
        <v>0</v>
      </c>
      <c r="N59" s="156">
        <v>0</v>
      </c>
      <c r="O59" s="156">
        <v>0</v>
      </c>
      <c r="P59" s="156">
        <v>0</v>
      </c>
      <c r="Q59" s="156">
        <v>0</v>
      </c>
      <c r="R59" s="156">
        <v>0</v>
      </c>
      <c r="S59" s="156">
        <v>0</v>
      </c>
      <c r="T59" s="156">
        <v>0</v>
      </c>
      <c r="U59" s="156">
        <v>0</v>
      </c>
      <c r="V59" s="156">
        <v>0</v>
      </c>
      <c r="W59" s="167">
        <v>1</v>
      </c>
      <c r="Y59" s="158"/>
      <c r="Z59" s="158"/>
      <c r="AA59" s="158"/>
      <c r="AB59" s="159"/>
    </row>
    <row r="60" spans="1:28" ht="14" x14ac:dyDescent="0.2">
      <c r="A60" s="144" t="s">
        <v>27</v>
      </c>
      <c r="B60" s="145" t="s">
        <v>147</v>
      </c>
      <c r="C60" s="145" t="s">
        <v>158</v>
      </c>
      <c r="D60" s="145" t="s">
        <v>200</v>
      </c>
      <c r="E60" s="153">
        <v>13.1318</v>
      </c>
      <c r="F60" s="154"/>
      <c r="G60" s="154"/>
      <c r="H60" s="155"/>
      <c r="I60" s="154"/>
      <c r="J60" s="216"/>
      <c r="K60" s="156"/>
      <c r="L60" s="156"/>
      <c r="M60" s="156"/>
      <c r="N60" s="156"/>
      <c r="O60" s="156"/>
      <c r="P60" s="156"/>
      <c r="Q60" s="156"/>
      <c r="R60" s="156"/>
      <c r="S60" s="156"/>
      <c r="T60" s="156"/>
      <c r="U60" s="156"/>
      <c r="V60" s="156"/>
      <c r="W60" s="167"/>
      <c r="Y60" s="158"/>
      <c r="Z60" s="158"/>
      <c r="AA60" s="158"/>
      <c r="AB60" s="159"/>
    </row>
    <row r="61" spans="1:28" ht="14" x14ac:dyDescent="0.2">
      <c r="A61" s="144" t="s">
        <v>27</v>
      </c>
      <c r="B61" s="145" t="s">
        <v>328</v>
      </c>
      <c r="C61" s="145" t="s">
        <v>88</v>
      </c>
      <c r="D61" s="145" t="s">
        <v>89</v>
      </c>
      <c r="E61" s="153">
        <v>16.010200000000001</v>
      </c>
      <c r="F61" s="154">
        <v>14</v>
      </c>
      <c r="G61" s="154">
        <v>7</v>
      </c>
      <c r="H61" s="155">
        <v>0.5</v>
      </c>
      <c r="I61" s="154">
        <v>6</v>
      </c>
      <c r="J61" s="216">
        <v>0.8571428571428571</v>
      </c>
      <c r="K61" s="156">
        <v>1</v>
      </c>
      <c r="L61" s="156">
        <v>1</v>
      </c>
      <c r="M61" s="156">
        <v>0</v>
      </c>
      <c r="N61" s="156">
        <v>0</v>
      </c>
      <c r="O61" s="156">
        <v>0</v>
      </c>
      <c r="P61" s="156">
        <v>0</v>
      </c>
      <c r="Q61" s="156">
        <v>0</v>
      </c>
      <c r="R61" s="156">
        <v>0</v>
      </c>
      <c r="S61" s="156">
        <v>4</v>
      </c>
      <c r="T61" s="156">
        <v>1</v>
      </c>
      <c r="U61" s="156">
        <v>0</v>
      </c>
      <c r="V61" s="156">
        <v>0</v>
      </c>
      <c r="W61" s="167">
        <v>7</v>
      </c>
      <c r="Y61" s="158"/>
      <c r="Z61" s="158"/>
      <c r="AA61" s="158"/>
      <c r="AB61" s="159"/>
    </row>
    <row r="62" spans="1:28" ht="14" x14ac:dyDescent="0.2">
      <c r="A62" s="144" t="s">
        <v>27</v>
      </c>
      <c r="B62" s="145" t="s">
        <v>328</v>
      </c>
      <c r="C62" s="145" t="s">
        <v>90</v>
      </c>
      <c r="D62" s="145" t="s">
        <v>91</v>
      </c>
      <c r="E62" s="153">
        <v>27.010100000000001</v>
      </c>
      <c r="F62" s="154">
        <v>40</v>
      </c>
      <c r="G62" s="154">
        <v>15</v>
      </c>
      <c r="H62" s="155">
        <v>0.375</v>
      </c>
      <c r="I62" s="154">
        <v>11</v>
      </c>
      <c r="J62" s="216">
        <v>0.73333333333333328</v>
      </c>
      <c r="K62" s="156">
        <v>0</v>
      </c>
      <c r="L62" s="156">
        <v>0</v>
      </c>
      <c r="M62" s="156">
        <v>0</v>
      </c>
      <c r="N62" s="156">
        <v>0</v>
      </c>
      <c r="O62" s="156">
        <v>0</v>
      </c>
      <c r="P62" s="156">
        <v>1</v>
      </c>
      <c r="Q62" s="156">
        <v>0</v>
      </c>
      <c r="R62" s="156">
        <v>0</v>
      </c>
      <c r="S62" s="156">
        <v>10</v>
      </c>
      <c r="T62" s="156">
        <v>4</v>
      </c>
      <c r="U62" s="156">
        <v>0</v>
      </c>
      <c r="V62" s="156">
        <v>0</v>
      </c>
      <c r="W62" s="167">
        <v>25</v>
      </c>
      <c r="Y62" s="158"/>
      <c r="Z62" s="158"/>
      <c r="AA62" s="158"/>
      <c r="AB62" s="159"/>
    </row>
    <row r="63" spans="1:28" ht="14" x14ac:dyDescent="0.2">
      <c r="A63" s="144" t="s">
        <v>27</v>
      </c>
      <c r="B63" s="145" t="s">
        <v>147</v>
      </c>
      <c r="C63" s="145" t="s">
        <v>159</v>
      </c>
      <c r="D63" s="145" t="s">
        <v>201</v>
      </c>
      <c r="E63" s="153">
        <v>13.1311</v>
      </c>
      <c r="F63" s="154">
        <v>12</v>
      </c>
      <c r="G63" s="154">
        <v>10</v>
      </c>
      <c r="H63" s="155">
        <v>0.83333333333333337</v>
      </c>
      <c r="I63" s="154">
        <v>10</v>
      </c>
      <c r="J63" s="216">
        <v>1</v>
      </c>
      <c r="K63" s="156">
        <v>0</v>
      </c>
      <c r="L63" s="156">
        <v>0</v>
      </c>
      <c r="M63" s="156">
        <v>0</v>
      </c>
      <c r="N63" s="156">
        <v>0</v>
      </c>
      <c r="O63" s="156">
        <v>0</v>
      </c>
      <c r="P63" s="156">
        <v>0</v>
      </c>
      <c r="Q63" s="156">
        <v>0</v>
      </c>
      <c r="R63" s="156">
        <v>0</v>
      </c>
      <c r="S63" s="156">
        <v>10</v>
      </c>
      <c r="T63" s="156">
        <v>0</v>
      </c>
      <c r="U63" s="156">
        <v>0</v>
      </c>
      <c r="V63" s="156">
        <v>0</v>
      </c>
      <c r="W63" s="167">
        <v>2</v>
      </c>
      <c r="Y63" s="158"/>
      <c r="Z63" s="158"/>
      <c r="AA63" s="158"/>
      <c r="AB63" s="159"/>
    </row>
    <row r="64" spans="1:28" ht="14" x14ac:dyDescent="0.2">
      <c r="A64" s="144" t="s">
        <v>27</v>
      </c>
      <c r="B64" s="145" t="s">
        <v>147</v>
      </c>
      <c r="C64" s="145" t="s">
        <v>160</v>
      </c>
      <c r="D64" s="145" t="s">
        <v>202</v>
      </c>
      <c r="E64" s="153">
        <v>13.1312</v>
      </c>
      <c r="F64" s="154">
        <v>8</v>
      </c>
      <c r="G64" s="154">
        <v>4</v>
      </c>
      <c r="H64" s="155">
        <v>0.5</v>
      </c>
      <c r="I64" s="154">
        <v>3</v>
      </c>
      <c r="J64" s="216">
        <v>0.75</v>
      </c>
      <c r="K64" s="156">
        <v>0</v>
      </c>
      <c r="L64" s="156">
        <v>0</v>
      </c>
      <c r="M64" s="156">
        <v>0</v>
      </c>
      <c r="N64" s="156">
        <v>0</v>
      </c>
      <c r="O64" s="156">
        <v>0</v>
      </c>
      <c r="P64" s="156">
        <v>0</v>
      </c>
      <c r="Q64" s="156">
        <v>0</v>
      </c>
      <c r="R64" s="156">
        <v>0</v>
      </c>
      <c r="S64" s="156">
        <v>3</v>
      </c>
      <c r="T64" s="156">
        <v>0</v>
      </c>
      <c r="U64" s="156">
        <v>0</v>
      </c>
      <c r="V64" s="156">
        <v>1</v>
      </c>
      <c r="W64" s="167">
        <v>4</v>
      </c>
      <c r="Y64" s="158"/>
      <c r="Z64" s="158"/>
      <c r="AA64" s="158"/>
      <c r="AB64" s="159"/>
    </row>
    <row r="65" spans="1:28" ht="14" x14ac:dyDescent="0.2">
      <c r="A65" s="144" t="s">
        <v>27</v>
      </c>
      <c r="B65" s="145" t="s">
        <v>328</v>
      </c>
      <c r="C65" s="145" t="s">
        <v>92</v>
      </c>
      <c r="D65" s="145" t="s">
        <v>184</v>
      </c>
      <c r="E65" s="153">
        <v>9.0101999999999993</v>
      </c>
      <c r="F65" s="154">
        <v>73</v>
      </c>
      <c r="G65" s="154">
        <v>21</v>
      </c>
      <c r="H65" s="155">
        <v>0.28767123287671231</v>
      </c>
      <c r="I65" s="154">
        <v>15</v>
      </c>
      <c r="J65" s="216">
        <v>0.7142857142857143</v>
      </c>
      <c r="K65" s="156">
        <v>3</v>
      </c>
      <c r="L65" s="156">
        <v>5</v>
      </c>
      <c r="M65" s="156">
        <v>0</v>
      </c>
      <c r="N65" s="156">
        <v>0</v>
      </c>
      <c r="O65" s="156">
        <v>0</v>
      </c>
      <c r="P65" s="156">
        <v>0</v>
      </c>
      <c r="Q65" s="156">
        <v>0</v>
      </c>
      <c r="R65" s="156">
        <v>0</v>
      </c>
      <c r="S65" s="156">
        <v>7</v>
      </c>
      <c r="T65" s="156">
        <v>5</v>
      </c>
      <c r="U65" s="156">
        <v>1</v>
      </c>
      <c r="V65" s="156">
        <v>0</v>
      </c>
      <c r="W65" s="167">
        <v>52</v>
      </c>
      <c r="X65" s="157">
        <v>2</v>
      </c>
      <c r="Y65" s="158">
        <v>40000</v>
      </c>
      <c r="Z65" s="158">
        <v>40000</v>
      </c>
      <c r="AA65" s="158">
        <v>15000</v>
      </c>
      <c r="AB65" s="159">
        <v>65000</v>
      </c>
    </row>
    <row r="66" spans="1:28" ht="14" x14ac:dyDescent="0.2">
      <c r="A66" s="144" t="s">
        <v>27</v>
      </c>
      <c r="B66" s="144" t="s">
        <v>328</v>
      </c>
      <c r="C66" s="162" t="s">
        <v>420</v>
      </c>
      <c r="D66" s="145" t="s">
        <v>429</v>
      </c>
      <c r="E66" s="153">
        <v>53.030099999999997</v>
      </c>
      <c r="F66" s="154">
        <v>1</v>
      </c>
      <c r="G66" s="154">
        <v>1</v>
      </c>
      <c r="H66" s="155">
        <v>1</v>
      </c>
      <c r="I66" s="154">
        <v>1</v>
      </c>
      <c r="J66" s="216">
        <v>1</v>
      </c>
      <c r="K66" s="156">
        <v>0</v>
      </c>
      <c r="L66" s="156">
        <v>0</v>
      </c>
      <c r="M66" s="156">
        <v>0</v>
      </c>
      <c r="N66" s="156">
        <v>0</v>
      </c>
      <c r="O66" s="156">
        <v>0</v>
      </c>
      <c r="P66" s="156">
        <v>0</v>
      </c>
      <c r="Q66" s="156">
        <v>0</v>
      </c>
      <c r="R66" s="156">
        <v>0</v>
      </c>
      <c r="S66" s="156">
        <v>1</v>
      </c>
      <c r="T66" s="156">
        <v>0</v>
      </c>
      <c r="U66" s="156">
        <v>0</v>
      </c>
      <c r="V66" s="156">
        <v>0</v>
      </c>
      <c r="W66" s="167">
        <v>0</v>
      </c>
      <c r="Y66" s="158"/>
      <c r="Z66" s="158"/>
      <c r="AA66" s="158"/>
      <c r="AB66" s="159"/>
    </row>
    <row r="67" spans="1:28" ht="14" x14ac:dyDescent="0.2">
      <c r="A67" s="144" t="s">
        <v>27</v>
      </c>
      <c r="B67" s="145" t="s">
        <v>328</v>
      </c>
      <c r="C67" s="145" t="s">
        <v>93</v>
      </c>
      <c r="D67" s="145" t="s">
        <v>429</v>
      </c>
      <c r="E67" s="153">
        <v>52.030099999999997</v>
      </c>
      <c r="F67" s="154"/>
      <c r="G67" s="154"/>
      <c r="H67" s="155"/>
      <c r="I67" s="154"/>
      <c r="J67" s="216"/>
      <c r="K67" s="156"/>
      <c r="L67" s="156"/>
      <c r="M67" s="156"/>
      <c r="N67" s="156"/>
      <c r="O67" s="156"/>
      <c r="P67" s="156"/>
      <c r="Q67" s="156"/>
      <c r="R67" s="156"/>
      <c r="S67" s="156"/>
      <c r="T67" s="156"/>
      <c r="U67" s="156"/>
      <c r="V67" s="156"/>
      <c r="W67" s="167"/>
      <c r="Y67" s="158"/>
      <c r="Z67" s="158"/>
      <c r="AA67" s="158"/>
      <c r="AB67" s="159"/>
    </row>
    <row r="68" spans="1:28" ht="14" x14ac:dyDescent="0.2">
      <c r="A68" s="144" t="s">
        <v>27</v>
      </c>
      <c r="B68" s="157" t="s">
        <v>328</v>
      </c>
      <c r="C68" s="163" t="s">
        <v>421</v>
      </c>
      <c r="D68" s="145" t="s">
        <v>429</v>
      </c>
      <c r="E68" s="153">
        <v>45.020099999999999</v>
      </c>
      <c r="F68" s="154"/>
      <c r="G68" s="154"/>
      <c r="H68" s="155"/>
      <c r="I68" s="154"/>
      <c r="J68" s="216"/>
      <c r="K68" s="156"/>
      <c r="L68" s="156"/>
      <c r="M68" s="156"/>
      <c r="N68" s="156"/>
      <c r="O68" s="156"/>
      <c r="P68" s="156"/>
      <c r="Q68" s="156"/>
      <c r="R68" s="156"/>
      <c r="S68" s="156"/>
      <c r="T68" s="156"/>
      <c r="U68" s="156"/>
      <c r="V68" s="156"/>
      <c r="W68" s="167"/>
      <c r="Y68" s="158"/>
      <c r="Z68" s="158"/>
      <c r="AA68" s="158"/>
      <c r="AB68" s="159"/>
    </row>
    <row r="69" spans="1:28" ht="14" x14ac:dyDescent="0.2">
      <c r="A69" s="144" t="s">
        <v>27</v>
      </c>
      <c r="B69" s="157" t="s">
        <v>328</v>
      </c>
      <c r="C69" s="163" t="s">
        <v>422</v>
      </c>
      <c r="D69" s="145" t="s">
        <v>429</v>
      </c>
      <c r="E69" s="153">
        <v>50.049900000000001</v>
      </c>
      <c r="F69" s="154"/>
      <c r="G69" s="154"/>
      <c r="H69" s="155"/>
      <c r="I69" s="154"/>
      <c r="J69" s="216"/>
      <c r="K69" s="156"/>
      <c r="L69" s="156"/>
      <c r="M69" s="156"/>
      <c r="N69" s="156"/>
      <c r="O69" s="156"/>
      <c r="P69" s="156"/>
      <c r="Q69" s="156"/>
      <c r="R69" s="156"/>
      <c r="S69" s="156"/>
      <c r="T69" s="156"/>
      <c r="U69" s="156"/>
      <c r="V69" s="156"/>
      <c r="W69" s="167"/>
      <c r="Y69" s="158"/>
      <c r="Z69" s="158"/>
      <c r="AA69" s="158"/>
      <c r="AB69" s="159"/>
    </row>
    <row r="70" spans="1:28" ht="14" x14ac:dyDescent="0.2">
      <c r="A70" s="144" t="s">
        <v>27</v>
      </c>
      <c r="B70" s="145" t="s">
        <v>328</v>
      </c>
      <c r="C70" s="145" t="s">
        <v>339</v>
      </c>
      <c r="D70" s="145" t="s">
        <v>429</v>
      </c>
      <c r="E70" s="153">
        <v>50.0702</v>
      </c>
      <c r="F70" s="154"/>
      <c r="G70" s="154"/>
      <c r="H70" s="155"/>
      <c r="I70" s="154"/>
      <c r="J70" s="216"/>
      <c r="K70" s="156"/>
      <c r="L70" s="156"/>
      <c r="M70" s="156"/>
      <c r="N70" s="156"/>
      <c r="O70" s="156"/>
      <c r="P70" s="156"/>
      <c r="Q70" s="156"/>
      <c r="R70" s="156"/>
      <c r="S70" s="156"/>
      <c r="T70" s="156"/>
      <c r="U70" s="156"/>
      <c r="V70" s="156"/>
      <c r="W70" s="167"/>
      <c r="Y70" s="158"/>
      <c r="Z70" s="158"/>
      <c r="AA70" s="158"/>
      <c r="AB70" s="159"/>
    </row>
    <row r="71" spans="1:28" ht="14" x14ac:dyDescent="0.2">
      <c r="A71" s="144" t="s">
        <v>27</v>
      </c>
      <c r="B71" s="157" t="s">
        <v>328</v>
      </c>
      <c r="C71" s="163" t="s">
        <v>423</v>
      </c>
      <c r="D71" s="145" t="s">
        <v>429</v>
      </c>
      <c r="E71" s="153">
        <v>50.0702</v>
      </c>
      <c r="F71" s="154"/>
      <c r="G71" s="154"/>
      <c r="H71" s="155"/>
      <c r="I71" s="154"/>
      <c r="J71" s="216"/>
      <c r="K71" s="156"/>
      <c r="L71" s="156"/>
      <c r="M71" s="156"/>
      <c r="N71" s="156"/>
      <c r="O71" s="156"/>
      <c r="P71" s="156"/>
      <c r="Q71" s="156"/>
      <c r="R71" s="156"/>
      <c r="S71" s="156"/>
      <c r="T71" s="156"/>
      <c r="U71" s="156"/>
      <c r="V71" s="156"/>
      <c r="W71" s="167"/>
      <c r="Y71" s="158"/>
      <c r="Z71" s="158"/>
      <c r="AA71" s="158"/>
      <c r="AB71" s="159"/>
    </row>
    <row r="72" spans="1:28" ht="14" x14ac:dyDescent="0.2">
      <c r="A72" s="144" t="s">
        <v>27</v>
      </c>
      <c r="B72" s="145" t="s">
        <v>328</v>
      </c>
      <c r="C72" s="145" t="s">
        <v>94</v>
      </c>
      <c r="D72" s="145" t="s">
        <v>429</v>
      </c>
      <c r="E72" s="153">
        <v>26.010100000000001</v>
      </c>
      <c r="F72" s="154"/>
      <c r="G72" s="154"/>
      <c r="H72" s="155"/>
      <c r="I72" s="154"/>
      <c r="J72" s="216"/>
      <c r="K72" s="156"/>
      <c r="L72" s="156"/>
      <c r="M72" s="156"/>
      <c r="N72" s="156"/>
      <c r="O72" s="156"/>
      <c r="P72" s="156"/>
      <c r="Q72" s="156"/>
      <c r="R72" s="156"/>
      <c r="S72" s="156"/>
      <c r="T72" s="156"/>
      <c r="U72" s="156"/>
      <c r="V72" s="156"/>
      <c r="W72" s="167"/>
      <c r="Y72" s="158"/>
      <c r="Z72" s="158"/>
      <c r="AA72" s="158"/>
      <c r="AB72" s="159"/>
    </row>
    <row r="73" spans="1:28" ht="14" x14ac:dyDescent="0.2">
      <c r="A73" s="144" t="s">
        <v>27</v>
      </c>
      <c r="B73" s="145" t="s">
        <v>328</v>
      </c>
      <c r="C73" s="145" t="s">
        <v>340</v>
      </c>
      <c r="D73" s="145" t="s">
        <v>429</v>
      </c>
      <c r="E73" s="153">
        <v>40.0501</v>
      </c>
      <c r="F73" s="154"/>
      <c r="G73" s="154"/>
      <c r="H73" s="155"/>
      <c r="I73" s="154"/>
      <c r="J73" s="216"/>
      <c r="K73" s="156"/>
      <c r="L73" s="156"/>
      <c r="M73" s="156"/>
      <c r="N73" s="156"/>
      <c r="O73" s="156"/>
      <c r="P73" s="156"/>
      <c r="Q73" s="156"/>
      <c r="R73" s="156"/>
      <c r="S73" s="156"/>
      <c r="T73" s="156"/>
      <c r="U73" s="156"/>
      <c r="V73" s="156"/>
      <c r="W73" s="167"/>
      <c r="Y73" s="158"/>
      <c r="Z73" s="158"/>
      <c r="AA73" s="158"/>
      <c r="AB73" s="159"/>
    </row>
    <row r="74" spans="1:28" ht="14" x14ac:dyDescent="0.2">
      <c r="A74" s="144" t="s">
        <v>27</v>
      </c>
      <c r="B74" s="145" t="s">
        <v>328</v>
      </c>
      <c r="C74" s="145" t="s">
        <v>341</v>
      </c>
      <c r="D74" s="145" t="s">
        <v>429</v>
      </c>
      <c r="E74" s="153">
        <v>16.12</v>
      </c>
      <c r="F74" s="154"/>
      <c r="G74" s="154"/>
      <c r="H74" s="155"/>
      <c r="I74" s="154"/>
      <c r="J74" s="216"/>
      <c r="K74" s="156"/>
      <c r="L74" s="156"/>
      <c r="M74" s="156"/>
      <c r="N74" s="156"/>
      <c r="O74" s="156"/>
      <c r="P74" s="156"/>
      <c r="Q74" s="156"/>
      <c r="R74" s="156"/>
      <c r="S74" s="156"/>
      <c r="T74" s="156"/>
      <c r="U74" s="156"/>
      <c r="V74" s="156"/>
      <c r="W74" s="167"/>
      <c r="Y74" s="158"/>
      <c r="Z74" s="158"/>
      <c r="AA74" s="158"/>
      <c r="AB74" s="159"/>
    </row>
    <row r="75" spans="1:28" ht="14" x14ac:dyDescent="0.2">
      <c r="A75" s="144" t="s">
        <v>27</v>
      </c>
      <c r="B75" s="145" t="s">
        <v>328</v>
      </c>
      <c r="C75" s="145" t="s">
        <v>342</v>
      </c>
      <c r="D75" s="145" t="s">
        <v>429</v>
      </c>
      <c r="E75" s="153">
        <v>16.010400000000001</v>
      </c>
      <c r="F75" s="154"/>
      <c r="G75" s="154"/>
      <c r="H75" s="155"/>
      <c r="I75" s="154"/>
      <c r="J75" s="216"/>
      <c r="K75" s="156"/>
      <c r="L75" s="156"/>
      <c r="M75" s="156"/>
      <c r="N75" s="156"/>
      <c r="O75" s="156"/>
      <c r="P75" s="156"/>
      <c r="Q75" s="156"/>
      <c r="R75" s="156"/>
      <c r="S75" s="156"/>
      <c r="T75" s="156"/>
      <c r="U75" s="156"/>
      <c r="V75" s="156"/>
      <c r="W75" s="167"/>
      <c r="Y75" s="158"/>
      <c r="Z75" s="158"/>
      <c r="AA75" s="158"/>
      <c r="AB75" s="159"/>
    </row>
    <row r="76" spans="1:28" ht="14" x14ac:dyDescent="0.2">
      <c r="A76" s="144" t="s">
        <v>27</v>
      </c>
      <c r="B76" s="145" t="s">
        <v>328</v>
      </c>
      <c r="C76" s="145" t="s">
        <v>95</v>
      </c>
      <c r="D76" s="145" t="s">
        <v>429</v>
      </c>
      <c r="E76" s="153">
        <v>51.020099999999999</v>
      </c>
      <c r="F76" s="154"/>
      <c r="G76" s="154"/>
      <c r="H76" s="155"/>
      <c r="I76" s="154"/>
      <c r="J76" s="216"/>
      <c r="K76" s="156"/>
      <c r="L76" s="156"/>
      <c r="M76" s="156"/>
      <c r="N76" s="156"/>
      <c r="O76" s="156"/>
      <c r="P76" s="156"/>
      <c r="Q76" s="156"/>
      <c r="R76" s="156"/>
      <c r="S76" s="156"/>
      <c r="T76" s="156"/>
      <c r="U76" s="156"/>
      <c r="V76" s="156"/>
      <c r="W76" s="167"/>
      <c r="Y76" s="158"/>
      <c r="Z76" s="158"/>
      <c r="AA76" s="158"/>
      <c r="AB76" s="159"/>
    </row>
    <row r="77" spans="1:28" ht="14" x14ac:dyDescent="0.2">
      <c r="A77" s="144" t="s">
        <v>27</v>
      </c>
      <c r="B77" s="145" t="s">
        <v>328</v>
      </c>
      <c r="C77" s="145" t="s">
        <v>96</v>
      </c>
      <c r="D77" s="145" t="s">
        <v>429</v>
      </c>
      <c r="E77" s="153">
        <v>11.0701</v>
      </c>
      <c r="F77" s="154">
        <v>6</v>
      </c>
      <c r="G77" s="154">
        <v>2</v>
      </c>
      <c r="H77" s="155">
        <v>0.33333333333333331</v>
      </c>
      <c r="I77" s="154">
        <v>2</v>
      </c>
      <c r="J77" s="216">
        <v>1</v>
      </c>
      <c r="K77" s="156">
        <v>1</v>
      </c>
      <c r="L77" s="156">
        <v>0</v>
      </c>
      <c r="M77" s="156">
        <v>0</v>
      </c>
      <c r="N77" s="156">
        <v>0</v>
      </c>
      <c r="O77" s="156">
        <v>0</v>
      </c>
      <c r="P77" s="156">
        <v>0</v>
      </c>
      <c r="Q77" s="156">
        <v>0</v>
      </c>
      <c r="R77" s="156">
        <v>0</v>
      </c>
      <c r="S77" s="156">
        <v>1</v>
      </c>
      <c r="T77" s="156">
        <v>0</v>
      </c>
      <c r="U77" s="156">
        <v>0</v>
      </c>
      <c r="V77" s="156">
        <v>0</v>
      </c>
      <c r="W77" s="167">
        <v>4</v>
      </c>
      <c r="X77" s="157">
        <v>1</v>
      </c>
      <c r="Y77" s="158">
        <v>200000</v>
      </c>
      <c r="Z77" s="158">
        <v>200000</v>
      </c>
      <c r="AA77" s="158">
        <v>200000</v>
      </c>
      <c r="AB77" s="159">
        <v>200000</v>
      </c>
    </row>
    <row r="78" spans="1:28" ht="14" x14ac:dyDescent="0.2">
      <c r="A78" s="144" t="s">
        <v>27</v>
      </c>
      <c r="B78" s="145" t="s">
        <v>328</v>
      </c>
      <c r="C78" s="145" t="s">
        <v>97</v>
      </c>
      <c r="D78" s="145" t="s">
        <v>429</v>
      </c>
      <c r="E78" s="153">
        <v>11.0701</v>
      </c>
      <c r="F78" s="154"/>
      <c r="G78" s="154"/>
      <c r="H78" s="155"/>
      <c r="I78" s="154"/>
      <c r="J78" s="216"/>
      <c r="K78" s="156"/>
      <c r="L78" s="156"/>
      <c r="M78" s="156"/>
      <c r="N78" s="156"/>
      <c r="O78" s="156"/>
      <c r="P78" s="156"/>
      <c r="Q78" s="156"/>
      <c r="R78" s="156"/>
      <c r="S78" s="156"/>
      <c r="T78" s="156"/>
      <c r="U78" s="156"/>
      <c r="V78" s="156"/>
      <c r="W78" s="167"/>
      <c r="Y78" s="158"/>
      <c r="Z78" s="158"/>
      <c r="AA78" s="158"/>
      <c r="AB78" s="159"/>
    </row>
    <row r="79" spans="1:28" ht="14" x14ac:dyDescent="0.2">
      <c r="A79" s="144" t="s">
        <v>27</v>
      </c>
      <c r="B79" s="145" t="s">
        <v>328</v>
      </c>
      <c r="C79" s="145" t="s">
        <v>343</v>
      </c>
      <c r="D79" s="145" t="s">
        <v>429</v>
      </c>
      <c r="E79" s="153">
        <v>50.0501</v>
      </c>
      <c r="F79" s="154"/>
      <c r="G79" s="154"/>
      <c r="H79" s="155"/>
      <c r="I79" s="154"/>
      <c r="J79" s="216"/>
      <c r="K79" s="156"/>
      <c r="L79" s="156"/>
      <c r="M79" s="156"/>
      <c r="N79" s="156"/>
      <c r="O79" s="156"/>
      <c r="P79" s="156"/>
      <c r="Q79" s="156"/>
      <c r="R79" s="156"/>
      <c r="S79" s="156"/>
      <c r="T79" s="156"/>
      <c r="U79" s="156"/>
      <c r="V79" s="156"/>
      <c r="W79" s="167"/>
      <c r="Y79" s="158"/>
      <c r="Z79" s="158"/>
      <c r="AA79" s="158"/>
      <c r="AB79" s="159"/>
    </row>
    <row r="80" spans="1:28" ht="14" x14ac:dyDescent="0.2">
      <c r="A80" s="144" t="s">
        <v>27</v>
      </c>
      <c r="B80" s="145" t="s">
        <v>328</v>
      </c>
      <c r="C80" s="145" t="s">
        <v>98</v>
      </c>
      <c r="D80" s="145" t="s">
        <v>429</v>
      </c>
      <c r="E80" s="153">
        <v>45.060099999999998</v>
      </c>
      <c r="F80" s="154">
        <v>3</v>
      </c>
      <c r="G80" s="154">
        <v>1</v>
      </c>
      <c r="H80" s="155">
        <v>0.33333333333333331</v>
      </c>
      <c r="I80" s="154">
        <v>1</v>
      </c>
      <c r="J80" s="216">
        <v>1</v>
      </c>
      <c r="K80" s="156">
        <v>0</v>
      </c>
      <c r="L80" s="156">
        <v>0</v>
      </c>
      <c r="M80" s="156">
        <v>0</v>
      </c>
      <c r="N80" s="156">
        <v>0</v>
      </c>
      <c r="O80" s="156">
        <v>0</v>
      </c>
      <c r="P80" s="156">
        <v>0</v>
      </c>
      <c r="Q80" s="156">
        <v>0</v>
      </c>
      <c r="R80" s="156">
        <v>0</v>
      </c>
      <c r="S80" s="156">
        <v>1</v>
      </c>
      <c r="T80" s="156">
        <v>0</v>
      </c>
      <c r="U80" s="156">
        <v>0</v>
      </c>
      <c r="V80" s="156">
        <v>0</v>
      </c>
      <c r="W80" s="167">
        <v>2</v>
      </c>
      <c r="Y80" s="158"/>
      <c r="Z80" s="158"/>
      <c r="AA80" s="158"/>
      <c r="AB80" s="159"/>
    </row>
    <row r="81" spans="1:28" ht="14" x14ac:dyDescent="0.2">
      <c r="A81" s="144" t="s">
        <v>27</v>
      </c>
      <c r="B81" s="145" t="s">
        <v>328</v>
      </c>
      <c r="C81" s="145" t="s">
        <v>344</v>
      </c>
      <c r="D81" s="145" t="s">
        <v>429</v>
      </c>
      <c r="E81" s="153">
        <v>45.060099999999998</v>
      </c>
      <c r="F81" s="154">
        <v>1</v>
      </c>
      <c r="G81" s="154">
        <v>0</v>
      </c>
      <c r="H81" s="155">
        <v>0</v>
      </c>
      <c r="I81" s="154">
        <v>0</v>
      </c>
      <c r="J81" s="216"/>
      <c r="K81" s="156">
        <v>0</v>
      </c>
      <c r="L81" s="156">
        <v>0</v>
      </c>
      <c r="M81" s="156">
        <v>0</v>
      </c>
      <c r="N81" s="156">
        <v>0</v>
      </c>
      <c r="O81" s="156">
        <v>0</v>
      </c>
      <c r="P81" s="156">
        <v>0</v>
      </c>
      <c r="Q81" s="156">
        <v>0</v>
      </c>
      <c r="R81" s="156">
        <v>0</v>
      </c>
      <c r="S81" s="156">
        <v>0</v>
      </c>
      <c r="T81" s="156">
        <v>0</v>
      </c>
      <c r="U81" s="156">
        <v>0</v>
      </c>
      <c r="V81" s="156">
        <v>0</v>
      </c>
      <c r="W81" s="167">
        <v>1</v>
      </c>
      <c r="Y81" s="158"/>
      <c r="Z81" s="158"/>
      <c r="AA81" s="158"/>
      <c r="AB81" s="159"/>
    </row>
    <row r="82" spans="1:28" ht="14" x14ac:dyDescent="0.2">
      <c r="A82" s="144" t="s">
        <v>27</v>
      </c>
      <c r="B82" s="157" t="s">
        <v>328</v>
      </c>
      <c r="C82" s="163" t="s">
        <v>424</v>
      </c>
      <c r="D82" s="145" t="s">
        <v>429</v>
      </c>
      <c r="E82" s="153">
        <v>13.120200000000001</v>
      </c>
      <c r="F82" s="154">
        <v>1</v>
      </c>
      <c r="G82" s="154">
        <v>1</v>
      </c>
      <c r="H82" s="155">
        <v>1</v>
      </c>
      <c r="I82" s="154">
        <v>1</v>
      </c>
      <c r="J82" s="216">
        <v>1</v>
      </c>
      <c r="K82" s="156">
        <v>0</v>
      </c>
      <c r="L82" s="156">
        <v>0</v>
      </c>
      <c r="M82" s="156">
        <v>0</v>
      </c>
      <c r="N82" s="156">
        <v>0</v>
      </c>
      <c r="O82" s="156">
        <v>0</v>
      </c>
      <c r="P82" s="156">
        <v>0</v>
      </c>
      <c r="Q82" s="156">
        <v>0</v>
      </c>
      <c r="R82" s="156">
        <v>0</v>
      </c>
      <c r="S82" s="156">
        <v>1</v>
      </c>
      <c r="T82" s="156">
        <v>0</v>
      </c>
      <c r="U82" s="156">
        <v>0</v>
      </c>
      <c r="V82" s="156">
        <v>0</v>
      </c>
      <c r="W82" s="167">
        <v>0</v>
      </c>
      <c r="Y82" s="158"/>
      <c r="Z82" s="158"/>
      <c r="AA82" s="158"/>
      <c r="AB82" s="159"/>
    </row>
    <row r="83" spans="1:28" ht="14" x14ac:dyDescent="0.2">
      <c r="A83" s="144" t="s">
        <v>27</v>
      </c>
      <c r="B83" s="145" t="s">
        <v>328</v>
      </c>
      <c r="C83" s="145" t="s">
        <v>99</v>
      </c>
      <c r="D83" s="145" t="s">
        <v>429</v>
      </c>
      <c r="E83" s="153">
        <v>13.1305</v>
      </c>
      <c r="F83" s="154">
        <v>2</v>
      </c>
      <c r="G83" s="154">
        <v>1</v>
      </c>
      <c r="H83" s="155">
        <v>0.5</v>
      </c>
      <c r="I83" s="154">
        <v>1</v>
      </c>
      <c r="J83" s="216">
        <v>1</v>
      </c>
      <c r="K83" s="156">
        <v>0</v>
      </c>
      <c r="L83" s="156">
        <v>0</v>
      </c>
      <c r="M83" s="156">
        <v>0</v>
      </c>
      <c r="N83" s="156">
        <v>0</v>
      </c>
      <c r="O83" s="156">
        <v>0</v>
      </c>
      <c r="P83" s="156">
        <v>0</v>
      </c>
      <c r="Q83" s="156">
        <v>0</v>
      </c>
      <c r="R83" s="156">
        <v>0</v>
      </c>
      <c r="S83" s="156">
        <v>1</v>
      </c>
      <c r="T83" s="156">
        <v>0</v>
      </c>
      <c r="U83" s="156">
        <v>0</v>
      </c>
      <c r="V83" s="156">
        <v>0</v>
      </c>
      <c r="W83" s="167">
        <v>1</v>
      </c>
      <c r="Y83" s="158"/>
      <c r="Z83" s="158"/>
      <c r="AA83" s="158"/>
      <c r="AB83" s="159"/>
    </row>
    <row r="84" spans="1:28" ht="14" x14ac:dyDescent="0.2">
      <c r="A84" s="144" t="s">
        <v>27</v>
      </c>
      <c r="B84" s="145" t="s">
        <v>328</v>
      </c>
      <c r="C84" s="145" t="s">
        <v>100</v>
      </c>
      <c r="D84" s="145" t="s">
        <v>429</v>
      </c>
      <c r="E84" s="153">
        <v>23.010100000000001</v>
      </c>
      <c r="F84" s="154">
        <v>2</v>
      </c>
      <c r="G84" s="154">
        <v>0</v>
      </c>
      <c r="H84" s="155">
        <v>0</v>
      </c>
      <c r="I84" s="154">
        <v>0</v>
      </c>
      <c r="J84" s="216"/>
      <c r="K84" s="156">
        <v>0</v>
      </c>
      <c r="L84" s="156">
        <v>0</v>
      </c>
      <c r="M84" s="156">
        <v>0</v>
      </c>
      <c r="N84" s="156">
        <v>0</v>
      </c>
      <c r="O84" s="156">
        <v>0</v>
      </c>
      <c r="P84" s="156">
        <v>0</v>
      </c>
      <c r="Q84" s="156">
        <v>0</v>
      </c>
      <c r="R84" s="156">
        <v>0</v>
      </c>
      <c r="S84" s="156">
        <v>0</v>
      </c>
      <c r="T84" s="156">
        <v>0</v>
      </c>
      <c r="U84" s="156">
        <v>0</v>
      </c>
      <c r="V84" s="156">
        <v>0</v>
      </c>
      <c r="W84" s="167">
        <v>2</v>
      </c>
      <c r="Y84" s="158"/>
      <c r="Z84" s="158"/>
      <c r="AA84" s="158"/>
      <c r="AB84" s="159"/>
    </row>
    <row r="85" spans="1:28" ht="14" x14ac:dyDescent="0.2">
      <c r="A85" s="144" t="s">
        <v>27</v>
      </c>
      <c r="B85" s="157" t="s">
        <v>328</v>
      </c>
      <c r="C85" s="163" t="s">
        <v>425</v>
      </c>
      <c r="D85" s="145" t="s">
        <v>429</v>
      </c>
      <c r="E85" s="153">
        <v>3.0104000000000002</v>
      </c>
      <c r="F85" s="154"/>
      <c r="G85" s="154"/>
      <c r="H85" s="155"/>
      <c r="I85" s="154"/>
      <c r="J85" s="216"/>
      <c r="K85" s="156"/>
      <c r="L85" s="156"/>
      <c r="M85" s="156"/>
      <c r="N85" s="156"/>
      <c r="O85" s="156"/>
      <c r="P85" s="156"/>
      <c r="Q85" s="156"/>
      <c r="R85" s="156"/>
      <c r="S85" s="156"/>
      <c r="T85" s="156"/>
      <c r="U85" s="156"/>
      <c r="V85" s="156"/>
      <c r="W85" s="167"/>
      <c r="Y85" s="158"/>
      <c r="Z85" s="158"/>
      <c r="AA85" s="158"/>
      <c r="AB85" s="159"/>
    </row>
    <row r="86" spans="1:28" ht="14" x14ac:dyDescent="0.2">
      <c r="A86" s="144" t="s">
        <v>27</v>
      </c>
      <c r="B86" s="145" t="s">
        <v>328</v>
      </c>
      <c r="C86" s="145" t="s">
        <v>101</v>
      </c>
      <c r="D86" s="145" t="s">
        <v>429</v>
      </c>
      <c r="E86" s="153">
        <v>52.080100000000002</v>
      </c>
      <c r="F86" s="154"/>
      <c r="G86" s="154"/>
      <c r="H86" s="155"/>
      <c r="I86" s="154"/>
      <c r="J86" s="216"/>
      <c r="K86" s="156"/>
      <c r="L86" s="156"/>
      <c r="M86" s="156"/>
      <c r="N86" s="156"/>
      <c r="O86" s="156"/>
      <c r="P86" s="156"/>
      <c r="Q86" s="156"/>
      <c r="R86" s="156"/>
      <c r="S86" s="156"/>
      <c r="T86" s="156"/>
      <c r="U86" s="156"/>
      <c r="V86" s="156"/>
      <c r="W86" s="167"/>
      <c r="Y86" s="158"/>
      <c r="Z86" s="158"/>
      <c r="AA86" s="158"/>
      <c r="AB86" s="159"/>
    </row>
    <row r="87" spans="1:28" ht="14" x14ac:dyDescent="0.2">
      <c r="A87" s="144" t="s">
        <v>27</v>
      </c>
      <c r="B87" s="157" t="s">
        <v>328</v>
      </c>
      <c r="C87" s="163" t="s">
        <v>426</v>
      </c>
      <c r="D87" s="145" t="s">
        <v>429</v>
      </c>
      <c r="E87" s="153">
        <v>50.060099999999998</v>
      </c>
      <c r="F87" s="154"/>
      <c r="G87" s="154"/>
      <c r="H87" s="155"/>
      <c r="I87" s="154"/>
      <c r="J87" s="216"/>
      <c r="K87" s="156"/>
      <c r="L87" s="156"/>
      <c r="M87" s="156"/>
      <c r="N87" s="156"/>
      <c r="O87" s="156"/>
      <c r="P87" s="156"/>
      <c r="Q87" s="156"/>
      <c r="R87" s="156"/>
      <c r="S87" s="156"/>
      <c r="T87" s="156"/>
      <c r="U87" s="156"/>
      <c r="V87" s="156"/>
      <c r="W87" s="167"/>
      <c r="Y87" s="158"/>
      <c r="Z87" s="158"/>
      <c r="AA87" s="158"/>
      <c r="AB87" s="159"/>
    </row>
    <row r="88" spans="1:28" ht="14" x14ac:dyDescent="0.2">
      <c r="A88" s="144" t="s">
        <v>27</v>
      </c>
      <c r="B88" s="145" t="s">
        <v>328</v>
      </c>
      <c r="C88" s="145" t="s">
        <v>345</v>
      </c>
      <c r="D88" s="145" t="s">
        <v>429</v>
      </c>
      <c r="E88" s="153">
        <v>50.060099999999998</v>
      </c>
      <c r="F88" s="154"/>
      <c r="G88" s="154"/>
      <c r="H88" s="155"/>
      <c r="I88" s="154"/>
      <c r="J88" s="216"/>
      <c r="K88" s="156"/>
      <c r="L88" s="156"/>
      <c r="M88" s="156"/>
      <c r="N88" s="156"/>
      <c r="O88" s="156"/>
      <c r="P88" s="156"/>
      <c r="Q88" s="156"/>
      <c r="R88" s="156"/>
      <c r="S88" s="156"/>
      <c r="T88" s="156"/>
      <c r="U88" s="156"/>
      <c r="V88" s="156"/>
      <c r="W88" s="167"/>
      <c r="Y88" s="158"/>
      <c r="Z88" s="158"/>
      <c r="AA88" s="158"/>
      <c r="AB88" s="159"/>
    </row>
    <row r="89" spans="1:28" ht="14" x14ac:dyDescent="0.2">
      <c r="A89" s="144" t="s">
        <v>27</v>
      </c>
      <c r="B89" s="145" t="s">
        <v>328</v>
      </c>
      <c r="C89" s="145" t="s">
        <v>346</v>
      </c>
      <c r="D89" s="145" t="s">
        <v>429</v>
      </c>
      <c r="E89" s="153">
        <v>13.1318</v>
      </c>
      <c r="F89" s="154"/>
      <c r="G89" s="154"/>
      <c r="H89" s="155"/>
      <c r="I89" s="154"/>
      <c r="J89" s="216"/>
      <c r="K89" s="156"/>
      <c r="L89" s="156"/>
      <c r="M89" s="156"/>
      <c r="N89" s="156"/>
      <c r="O89" s="156"/>
      <c r="P89" s="156"/>
      <c r="Q89" s="156"/>
      <c r="R89" s="156"/>
      <c r="S89" s="156"/>
      <c r="T89" s="156"/>
      <c r="U89" s="156"/>
      <c r="V89" s="156"/>
      <c r="W89" s="167"/>
      <c r="Y89" s="158"/>
      <c r="Z89" s="158"/>
      <c r="AA89" s="158"/>
      <c r="AB89" s="159"/>
    </row>
    <row r="90" spans="1:28" ht="14" x14ac:dyDescent="0.2">
      <c r="A90" s="144" t="s">
        <v>27</v>
      </c>
      <c r="B90" s="145" t="s">
        <v>328</v>
      </c>
      <c r="C90" s="145" t="s">
        <v>102</v>
      </c>
      <c r="D90" s="145" t="s">
        <v>429</v>
      </c>
      <c r="E90" s="153">
        <v>54.010100000000001</v>
      </c>
      <c r="F90" s="154">
        <v>2</v>
      </c>
      <c r="G90" s="154">
        <v>1</v>
      </c>
      <c r="H90" s="155">
        <v>0.5</v>
      </c>
      <c r="I90" s="154">
        <v>1</v>
      </c>
      <c r="J90" s="216">
        <v>1</v>
      </c>
      <c r="K90" s="156">
        <v>0</v>
      </c>
      <c r="L90" s="156">
        <v>0</v>
      </c>
      <c r="M90" s="156">
        <v>0</v>
      </c>
      <c r="N90" s="156">
        <v>0</v>
      </c>
      <c r="O90" s="156">
        <v>0</v>
      </c>
      <c r="P90" s="156">
        <v>0</v>
      </c>
      <c r="Q90" s="156">
        <v>0</v>
      </c>
      <c r="R90" s="156">
        <v>0</v>
      </c>
      <c r="S90" s="156">
        <v>1</v>
      </c>
      <c r="T90" s="156">
        <v>0</v>
      </c>
      <c r="U90" s="156">
        <v>0</v>
      </c>
      <c r="V90" s="156">
        <v>0</v>
      </c>
      <c r="W90" s="167">
        <v>1</v>
      </c>
      <c r="Y90" s="158"/>
      <c r="Z90" s="158"/>
      <c r="AA90" s="158"/>
      <c r="AB90" s="159"/>
    </row>
    <row r="91" spans="1:28" ht="14" x14ac:dyDescent="0.2">
      <c r="A91" s="144" t="s">
        <v>27</v>
      </c>
      <c r="B91" s="145" t="s">
        <v>328</v>
      </c>
      <c r="C91" s="145" t="s">
        <v>103</v>
      </c>
      <c r="D91" s="145" t="s">
        <v>429</v>
      </c>
      <c r="E91" s="153">
        <v>30</v>
      </c>
      <c r="F91" s="154"/>
      <c r="G91" s="154"/>
      <c r="H91" s="155"/>
      <c r="I91" s="154"/>
      <c r="J91" s="216"/>
      <c r="K91" s="156"/>
      <c r="L91" s="156"/>
      <c r="M91" s="156"/>
      <c r="N91" s="156"/>
      <c r="O91" s="156"/>
      <c r="P91" s="156"/>
      <c r="Q91" s="156"/>
      <c r="R91" s="156"/>
      <c r="S91" s="156"/>
      <c r="T91" s="156"/>
      <c r="U91" s="156"/>
      <c r="V91" s="156"/>
      <c r="W91" s="167"/>
      <c r="Y91" s="158"/>
      <c r="Z91" s="158"/>
      <c r="AA91" s="158"/>
      <c r="AB91" s="159"/>
    </row>
    <row r="92" spans="1:28" ht="14" x14ac:dyDescent="0.2">
      <c r="A92" s="144" t="s">
        <v>27</v>
      </c>
      <c r="B92" s="157" t="s">
        <v>328</v>
      </c>
      <c r="C92" s="163" t="s">
        <v>427</v>
      </c>
      <c r="D92" s="145" t="s">
        <v>429</v>
      </c>
      <c r="E92" s="153">
        <v>16.010200000000001</v>
      </c>
      <c r="F92" s="154"/>
      <c r="G92" s="154"/>
      <c r="H92" s="155"/>
      <c r="I92" s="154"/>
      <c r="J92" s="216"/>
      <c r="K92" s="156"/>
      <c r="L92" s="156"/>
      <c r="M92" s="156"/>
      <c r="N92" s="156"/>
      <c r="O92" s="156"/>
      <c r="P92" s="156"/>
      <c r="Q92" s="156"/>
      <c r="R92" s="156"/>
      <c r="S92" s="156"/>
      <c r="T92" s="156"/>
      <c r="U92" s="156"/>
      <c r="V92" s="156"/>
      <c r="W92" s="167"/>
      <c r="Y92" s="158"/>
      <c r="Z92" s="158"/>
      <c r="AA92" s="158"/>
      <c r="AB92" s="159"/>
    </row>
    <row r="93" spans="1:28" ht="14" x14ac:dyDescent="0.2">
      <c r="A93" s="144" t="s">
        <v>27</v>
      </c>
      <c r="B93" s="145" t="s">
        <v>328</v>
      </c>
      <c r="C93" s="145" t="s">
        <v>104</v>
      </c>
      <c r="D93" s="145" t="s">
        <v>429</v>
      </c>
      <c r="E93" s="153">
        <v>13.1311</v>
      </c>
      <c r="F93" s="154"/>
      <c r="G93" s="154"/>
      <c r="H93" s="155"/>
      <c r="I93" s="154"/>
      <c r="J93" s="216"/>
      <c r="K93" s="156"/>
      <c r="L93" s="156"/>
      <c r="M93" s="156"/>
      <c r="N93" s="156"/>
      <c r="O93" s="156"/>
      <c r="P93" s="156"/>
      <c r="Q93" s="156"/>
      <c r="R93" s="156"/>
      <c r="S93" s="156"/>
      <c r="T93" s="156"/>
      <c r="U93" s="156"/>
      <c r="V93" s="156"/>
      <c r="W93" s="167"/>
      <c r="Y93" s="158"/>
      <c r="Z93" s="158"/>
      <c r="AA93" s="158"/>
      <c r="AB93" s="159"/>
    </row>
    <row r="94" spans="1:28" ht="14" x14ac:dyDescent="0.2">
      <c r="A94" s="144" t="s">
        <v>27</v>
      </c>
      <c r="B94" s="145" t="s">
        <v>328</v>
      </c>
      <c r="C94" s="145" t="s">
        <v>105</v>
      </c>
      <c r="D94" s="145" t="s">
        <v>429</v>
      </c>
      <c r="E94" s="153">
        <v>27.010100000000001</v>
      </c>
      <c r="F94" s="154">
        <v>4</v>
      </c>
      <c r="G94" s="154">
        <v>1</v>
      </c>
      <c r="H94" s="155">
        <v>0.25</v>
      </c>
      <c r="I94" s="154">
        <v>1</v>
      </c>
      <c r="J94" s="216">
        <v>1</v>
      </c>
      <c r="K94" s="156">
        <v>0</v>
      </c>
      <c r="L94" s="156">
        <v>0</v>
      </c>
      <c r="M94" s="156">
        <v>0</v>
      </c>
      <c r="N94" s="156">
        <v>0</v>
      </c>
      <c r="O94" s="156">
        <v>0</v>
      </c>
      <c r="P94" s="156">
        <v>0</v>
      </c>
      <c r="Q94" s="156">
        <v>0</v>
      </c>
      <c r="R94" s="156">
        <v>0</v>
      </c>
      <c r="S94" s="156">
        <v>1</v>
      </c>
      <c r="T94" s="156">
        <v>0</v>
      </c>
      <c r="U94" s="156">
        <v>0</v>
      </c>
      <c r="V94" s="156">
        <v>0</v>
      </c>
      <c r="W94" s="167">
        <v>3</v>
      </c>
      <c r="Y94" s="158"/>
      <c r="Z94" s="158"/>
      <c r="AA94" s="158"/>
      <c r="AB94" s="159"/>
    </row>
    <row r="95" spans="1:28" ht="14" x14ac:dyDescent="0.2">
      <c r="A95" s="144" t="s">
        <v>27</v>
      </c>
      <c r="B95" s="145" t="s">
        <v>328</v>
      </c>
      <c r="C95" s="145" t="s">
        <v>106</v>
      </c>
      <c r="D95" s="145" t="s">
        <v>429</v>
      </c>
      <c r="E95" s="153">
        <v>9.0101999999999993</v>
      </c>
      <c r="F95" s="154"/>
      <c r="G95" s="154"/>
      <c r="H95" s="155"/>
      <c r="I95" s="154"/>
      <c r="J95" s="216"/>
      <c r="K95" s="156"/>
      <c r="L95" s="156"/>
      <c r="M95" s="156"/>
      <c r="N95" s="156"/>
      <c r="O95" s="156"/>
      <c r="P95" s="156"/>
      <c r="Q95" s="156"/>
      <c r="R95" s="156"/>
      <c r="S95" s="156"/>
      <c r="T95" s="156"/>
      <c r="U95" s="156"/>
      <c r="V95" s="156"/>
      <c r="W95" s="167"/>
      <c r="Y95" s="158"/>
      <c r="Z95" s="158"/>
      <c r="AA95" s="158"/>
      <c r="AB95" s="159"/>
    </row>
    <row r="96" spans="1:28" ht="14" x14ac:dyDescent="0.2">
      <c r="A96" s="144" t="s">
        <v>27</v>
      </c>
      <c r="B96" s="145" t="s">
        <v>328</v>
      </c>
      <c r="C96" s="145" t="s">
        <v>107</v>
      </c>
      <c r="D96" s="145" t="s">
        <v>429</v>
      </c>
      <c r="E96" s="153">
        <v>13.1312</v>
      </c>
      <c r="F96" s="154"/>
      <c r="G96" s="154"/>
      <c r="H96" s="155"/>
      <c r="I96" s="154"/>
      <c r="J96" s="216"/>
      <c r="K96" s="156"/>
      <c r="L96" s="156"/>
      <c r="M96" s="156"/>
      <c r="N96" s="156"/>
      <c r="O96" s="156"/>
      <c r="P96" s="156"/>
      <c r="Q96" s="156"/>
      <c r="R96" s="156"/>
      <c r="S96" s="156"/>
      <c r="T96" s="156"/>
      <c r="U96" s="156"/>
      <c r="V96" s="156"/>
      <c r="W96" s="167"/>
      <c r="Y96" s="158"/>
      <c r="Z96" s="158"/>
      <c r="AA96" s="158"/>
      <c r="AB96" s="159"/>
    </row>
    <row r="97" spans="1:28" ht="14" x14ac:dyDescent="0.2">
      <c r="A97" s="144" t="s">
        <v>27</v>
      </c>
      <c r="B97" s="145" t="s">
        <v>328</v>
      </c>
      <c r="C97" s="145" t="s">
        <v>108</v>
      </c>
      <c r="D97" s="145" t="s">
        <v>429</v>
      </c>
      <c r="E97" s="153">
        <v>50.090299999999999</v>
      </c>
      <c r="F97" s="154">
        <v>1</v>
      </c>
      <c r="G97" s="154">
        <v>1</v>
      </c>
      <c r="H97" s="155">
        <v>1</v>
      </c>
      <c r="I97" s="154">
        <v>1</v>
      </c>
      <c r="J97" s="216">
        <v>1</v>
      </c>
      <c r="K97" s="156">
        <v>0</v>
      </c>
      <c r="L97" s="156">
        <v>0</v>
      </c>
      <c r="M97" s="156">
        <v>0</v>
      </c>
      <c r="N97" s="156">
        <v>0</v>
      </c>
      <c r="O97" s="156">
        <v>0</v>
      </c>
      <c r="P97" s="156">
        <v>0</v>
      </c>
      <c r="Q97" s="156">
        <v>0</v>
      </c>
      <c r="R97" s="156">
        <v>0</v>
      </c>
      <c r="S97" s="156">
        <v>1</v>
      </c>
      <c r="T97" s="156">
        <v>0</v>
      </c>
      <c r="U97" s="156">
        <v>0</v>
      </c>
      <c r="V97" s="156">
        <v>0</v>
      </c>
      <c r="W97" s="167">
        <v>0</v>
      </c>
      <c r="Y97" s="158"/>
      <c r="Z97" s="158"/>
      <c r="AA97" s="158"/>
      <c r="AB97" s="159"/>
    </row>
    <row r="98" spans="1:28" ht="14" x14ac:dyDescent="0.2">
      <c r="A98" s="144" t="s">
        <v>27</v>
      </c>
      <c r="B98" s="145" t="s">
        <v>328</v>
      </c>
      <c r="C98" s="145" t="s">
        <v>109</v>
      </c>
      <c r="D98" s="145" t="s">
        <v>429</v>
      </c>
      <c r="E98" s="153" t="str">
        <f>"26.1501"</f>
        <v>26.1501</v>
      </c>
      <c r="F98" s="154">
        <v>2</v>
      </c>
      <c r="G98" s="154">
        <v>1</v>
      </c>
      <c r="H98" s="155">
        <v>0.5</v>
      </c>
      <c r="I98" s="154">
        <v>1</v>
      </c>
      <c r="J98" s="216">
        <v>1</v>
      </c>
      <c r="K98" s="156">
        <v>0</v>
      </c>
      <c r="L98" s="156">
        <v>0</v>
      </c>
      <c r="M98" s="156">
        <v>0</v>
      </c>
      <c r="N98" s="156">
        <v>0</v>
      </c>
      <c r="O98" s="156">
        <v>0</v>
      </c>
      <c r="P98" s="156">
        <v>0</v>
      </c>
      <c r="Q98" s="156">
        <v>0</v>
      </c>
      <c r="R98" s="156">
        <v>0</v>
      </c>
      <c r="S98" s="156">
        <v>1</v>
      </c>
      <c r="T98" s="156">
        <v>0</v>
      </c>
      <c r="U98" s="156">
        <v>0</v>
      </c>
      <c r="V98" s="156">
        <v>0</v>
      </c>
      <c r="W98" s="167">
        <v>1</v>
      </c>
      <c r="Y98" s="158"/>
      <c r="Z98" s="158"/>
      <c r="AA98" s="158"/>
      <c r="AB98" s="159"/>
    </row>
    <row r="99" spans="1:28" ht="14" x14ac:dyDescent="0.2">
      <c r="A99" s="144" t="s">
        <v>27</v>
      </c>
      <c r="B99" s="145" t="s">
        <v>328</v>
      </c>
      <c r="C99" s="145" t="s">
        <v>110</v>
      </c>
      <c r="D99" s="145" t="s">
        <v>429</v>
      </c>
      <c r="E99" s="153" t="str">
        <f>"26.1501"</f>
        <v>26.1501</v>
      </c>
      <c r="F99" s="154">
        <v>8</v>
      </c>
      <c r="G99" s="154">
        <v>5</v>
      </c>
      <c r="H99" s="155">
        <v>0.625</v>
      </c>
      <c r="I99" s="154">
        <v>5</v>
      </c>
      <c r="J99" s="216">
        <v>1</v>
      </c>
      <c r="K99" s="156">
        <v>0</v>
      </c>
      <c r="L99" s="156">
        <v>0</v>
      </c>
      <c r="M99" s="156">
        <v>0</v>
      </c>
      <c r="N99" s="156">
        <v>0</v>
      </c>
      <c r="O99" s="156">
        <v>0</v>
      </c>
      <c r="P99" s="156">
        <v>0</v>
      </c>
      <c r="Q99" s="156">
        <v>0</v>
      </c>
      <c r="R99" s="156">
        <v>0</v>
      </c>
      <c r="S99" s="156">
        <v>5</v>
      </c>
      <c r="T99" s="156">
        <v>0</v>
      </c>
      <c r="U99" s="156">
        <v>0</v>
      </c>
      <c r="V99" s="156">
        <v>0</v>
      </c>
      <c r="W99" s="167">
        <v>3</v>
      </c>
      <c r="Y99" s="158"/>
      <c r="Z99" s="158"/>
      <c r="AA99" s="158"/>
      <c r="AB99" s="159"/>
    </row>
    <row r="100" spans="1:28" ht="14" x14ac:dyDescent="0.2">
      <c r="A100" s="144" t="s">
        <v>27</v>
      </c>
      <c r="B100" s="145" t="s">
        <v>328</v>
      </c>
      <c r="C100" s="145" t="s">
        <v>111</v>
      </c>
      <c r="D100" s="145" t="s">
        <v>429</v>
      </c>
      <c r="E100" s="153" t="str">
        <f>"19.0501"</f>
        <v>19.0501</v>
      </c>
      <c r="F100" s="154"/>
      <c r="G100" s="154"/>
      <c r="H100" s="155"/>
      <c r="I100" s="154"/>
      <c r="J100" s="216"/>
      <c r="K100" s="156"/>
      <c r="L100" s="156"/>
      <c r="M100" s="156"/>
      <c r="N100" s="156"/>
      <c r="O100" s="156"/>
      <c r="P100" s="156"/>
      <c r="Q100" s="156"/>
      <c r="R100" s="156"/>
      <c r="S100" s="156"/>
      <c r="T100" s="156"/>
      <c r="U100" s="156"/>
      <c r="V100" s="156"/>
      <c r="W100" s="167"/>
      <c r="Y100" s="158"/>
      <c r="Z100" s="158"/>
      <c r="AA100" s="158"/>
      <c r="AB100" s="159"/>
    </row>
    <row r="101" spans="1:28" ht="14" x14ac:dyDescent="0.2">
      <c r="A101" s="144" t="s">
        <v>27</v>
      </c>
      <c r="B101" s="145" t="s">
        <v>328</v>
      </c>
      <c r="C101" s="145" t="s">
        <v>112</v>
      </c>
      <c r="D101" s="145" t="s">
        <v>429</v>
      </c>
      <c r="E101" s="153" t="str">
        <f>"19.0501"</f>
        <v>19.0501</v>
      </c>
      <c r="F101" s="154">
        <v>2</v>
      </c>
      <c r="G101" s="154">
        <v>2</v>
      </c>
      <c r="H101" s="155">
        <v>1</v>
      </c>
      <c r="I101" s="154">
        <v>1</v>
      </c>
      <c r="J101" s="216">
        <v>0.5</v>
      </c>
      <c r="K101" s="156">
        <v>0</v>
      </c>
      <c r="L101" s="156">
        <v>0</v>
      </c>
      <c r="M101" s="156">
        <v>0</v>
      </c>
      <c r="N101" s="156">
        <v>0</v>
      </c>
      <c r="O101" s="156">
        <v>0</v>
      </c>
      <c r="P101" s="156">
        <v>0</v>
      </c>
      <c r="Q101" s="156">
        <v>0</v>
      </c>
      <c r="R101" s="156">
        <v>0</v>
      </c>
      <c r="S101" s="156">
        <v>1</v>
      </c>
      <c r="T101" s="156">
        <v>0</v>
      </c>
      <c r="U101" s="156">
        <v>0</v>
      </c>
      <c r="V101" s="156">
        <v>0</v>
      </c>
      <c r="W101" s="167">
        <v>1</v>
      </c>
      <c r="Y101" s="158"/>
      <c r="Z101" s="158"/>
      <c r="AA101" s="158"/>
      <c r="AB101" s="159"/>
    </row>
    <row r="102" spans="1:28" ht="14" x14ac:dyDescent="0.2">
      <c r="A102" s="144" t="s">
        <v>27</v>
      </c>
      <c r="B102" s="157" t="s">
        <v>147</v>
      </c>
      <c r="C102" s="163" t="s">
        <v>428</v>
      </c>
      <c r="D102" s="145" t="s">
        <v>429</v>
      </c>
      <c r="E102" s="153" t="str">
        <f>"13.1314"</f>
        <v>13.1314</v>
      </c>
      <c r="F102" s="154"/>
      <c r="G102" s="154"/>
      <c r="H102" s="155"/>
      <c r="I102" s="154"/>
      <c r="J102" s="216"/>
      <c r="K102" s="156"/>
      <c r="L102" s="156"/>
      <c r="M102" s="156"/>
      <c r="N102" s="156"/>
      <c r="O102" s="156"/>
      <c r="P102" s="156"/>
      <c r="Q102" s="156"/>
      <c r="R102" s="156"/>
      <c r="S102" s="156"/>
      <c r="T102" s="156"/>
      <c r="U102" s="156"/>
      <c r="V102" s="156"/>
      <c r="W102" s="167"/>
      <c r="Y102" s="158"/>
      <c r="Z102" s="158"/>
      <c r="AA102" s="158"/>
      <c r="AB102" s="159"/>
    </row>
    <row r="103" spans="1:28" ht="14" x14ac:dyDescent="0.2">
      <c r="A103" s="144" t="s">
        <v>27</v>
      </c>
      <c r="B103" s="145" t="s">
        <v>328</v>
      </c>
      <c r="C103" s="145" t="s">
        <v>113</v>
      </c>
      <c r="D103" s="145" t="s">
        <v>429</v>
      </c>
      <c r="E103" s="153" t="str">
        <f>"45.1001"</f>
        <v>45.1001</v>
      </c>
      <c r="F103" s="154">
        <v>2</v>
      </c>
      <c r="G103" s="154">
        <v>1</v>
      </c>
      <c r="H103" s="155">
        <v>0.5</v>
      </c>
      <c r="I103" s="154">
        <v>1</v>
      </c>
      <c r="J103" s="216">
        <v>1</v>
      </c>
      <c r="K103" s="156">
        <v>1</v>
      </c>
      <c r="L103" s="156">
        <v>0</v>
      </c>
      <c r="M103" s="156">
        <v>0</v>
      </c>
      <c r="N103" s="156">
        <v>0</v>
      </c>
      <c r="O103" s="156">
        <v>0</v>
      </c>
      <c r="P103" s="156">
        <v>0</v>
      </c>
      <c r="Q103" s="156">
        <v>0</v>
      </c>
      <c r="R103" s="156">
        <v>0</v>
      </c>
      <c r="S103" s="156">
        <v>0</v>
      </c>
      <c r="T103" s="156">
        <v>0</v>
      </c>
      <c r="U103" s="156">
        <v>0</v>
      </c>
      <c r="V103" s="156">
        <v>0</v>
      </c>
      <c r="W103" s="167">
        <v>1</v>
      </c>
      <c r="X103" s="157">
        <v>1</v>
      </c>
      <c r="Y103" s="158">
        <v>45000</v>
      </c>
      <c r="Z103" s="158">
        <v>45000</v>
      </c>
      <c r="AA103" s="158">
        <v>45000</v>
      </c>
      <c r="AB103" s="159">
        <v>45000</v>
      </c>
    </row>
    <row r="104" spans="1:28" ht="14" x14ac:dyDescent="0.2">
      <c r="A104" s="144" t="s">
        <v>27</v>
      </c>
      <c r="B104" s="145" t="s">
        <v>328</v>
      </c>
      <c r="C104" s="145" t="s">
        <v>114</v>
      </c>
      <c r="D104" s="145" t="s">
        <v>429</v>
      </c>
      <c r="E104" s="153" t="str">
        <f>"42.0101"</f>
        <v>42.0101</v>
      </c>
      <c r="F104" s="154">
        <v>12</v>
      </c>
      <c r="G104" s="154">
        <v>8</v>
      </c>
      <c r="H104" s="155">
        <v>0.66666666666666663</v>
      </c>
      <c r="I104" s="154">
        <v>7</v>
      </c>
      <c r="J104" s="216">
        <v>0.875</v>
      </c>
      <c r="K104" s="156">
        <v>1</v>
      </c>
      <c r="L104" s="156">
        <v>0</v>
      </c>
      <c r="M104" s="156">
        <v>0</v>
      </c>
      <c r="N104" s="156">
        <v>0</v>
      </c>
      <c r="O104" s="156">
        <v>0</v>
      </c>
      <c r="P104" s="156">
        <v>0</v>
      </c>
      <c r="Q104" s="156">
        <v>0</v>
      </c>
      <c r="R104" s="156">
        <v>0</v>
      </c>
      <c r="S104" s="156">
        <v>6</v>
      </c>
      <c r="T104" s="156">
        <v>1</v>
      </c>
      <c r="U104" s="156">
        <v>0</v>
      </c>
      <c r="V104" s="156">
        <v>0</v>
      </c>
      <c r="W104" s="167">
        <v>4</v>
      </c>
      <c r="Y104" s="158"/>
      <c r="Z104" s="158"/>
      <c r="AA104" s="158"/>
      <c r="AB104" s="159"/>
    </row>
    <row r="105" spans="1:28" ht="14" x14ac:dyDescent="0.2">
      <c r="A105" s="144" t="s">
        <v>27</v>
      </c>
      <c r="B105" s="145" t="s">
        <v>328</v>
      </c>
      <c r="C105" s="145" t="s">
        <v>115</v>
      </c>
      <c r="D105" s="145" t="s">
        <v>429</v>
      </c>
      <c r="E105" s="153" t="str">
        <f>"45.1101"</f>
        <v>45.1101</v>
      </c>
      <c r="F105" s="154">
        <v>2</v>
      </c>
      <c r="G105" s="154">
        <v>1</v>
      </c>
      <c r="H105" s="155">
        <v>0.5</v>
      </c>
      <c r="I105" s="154">
        <v>1</v>
      </c>
      <c r="J105" s="216">
        <v>1</v>
      </c>
      <c r="K105" s="156">
        <v>0</v>
      </c>
      <c r="L105" s="156">
        <v>0</v>
      </c>
      <c r="M105" s="156">
        <v>0</v>
      </c>
      <c r="N105" s="156">
        <v>0</v>
      </c>
      <c r="O105" s="156">
        <v>0</v>
      </c>
      <c r="P105" s="156">
        <v>0</v>
      </c>
      <c r="Q105" s="156">
        <v>0</v>
      </c>
      <c r="R105" s="156">
        <v>0</v>
      </c>
      <c r="S105" s="156">
        <v>1</v>
      </c>
      <c r="T105" s="156">
        <v>0</v>
      </c>
      <c r="U105" s="156">
        <v>0</v>
      </c>
      <c r="V105" s="156">
        <v>0</v>
      </c>
      <c r="W105" s="167">
        <v>1</v>
      </c>
      <c r="Y105" s="158"/>
      <c r="Z105" s="158"/>
      <c r="AA105" s="158"/>
      <c r="AB105" s="159"/>
    </row>
    <row r="106" spans="1:28" ht="14" x14ac:dyDescent="0.2">
      <c r="A106" s="144" t="s">
        <v>27</v>
      </c>
      <c r="B106" s="145" t="s">
        <v>328</v>
      </c>
      <c r="C106" s="145" t="s">
        <v>116</v>
      </c>
      <c r="D106" s="145" t="s">
        <v>429</v>
      </c>
      <c r="E106" s="153" t="str">
        <f>"45.1201"</f>
        <v>45.1201</v>
      </c>
      <c r="F106" s="154"/>
      <c r="G106" s="154"/>
      <c r="H106" s="155"/>
      <c r="I106" s="154"/>
      <c r="J106" s="216"/>
      <c r="K106" s="156"/>
      <c r="L106" s="156"/>
      <c r="M106" s="156"/>
      <c r="N106" s="156"/>
      <c r="O106" s="156"/>
      <c r="P106" s="156"/>
      <c r="Q106" s="156"/>
      <c r="R106" s="156"/>
      <c r="S106" s="156"/>
      <c r="T106" s="156"/>
      <c r="U106" s="156"/>
      <c r="V106" s="156"/>
      <c r="W106" s="167"/>
      <c r="Y106" s="158"/>
      <c r="Z106" s="158"/>
      <c r="AA106" s="158"/>
      <c r="AB106" s="159"/>
    </row>
    <row r="107" spans="1:28" ht="14" x14ac:dyDescent="0.2">
      <c r="A107" s="144" t="s">
        <v>27</v>
      </c>
      <c r="B107" s="145" t="s">
        <v>328</v>
      </c>
      <c r="C107" s="145" t="s">
        <v>117</v>
      </c>
      <c r="D107" s="145" t="s">
        <v>185</v>
      </c>
      <c r="E107" s="153" t="str">
        <f>"05.0108"</f>
        <v>05.0108</v>
      </c>
      <c r="F107" s="154">
        <v>4</v>
      </c>
      <c r="G107" s="154">
        <v>4</v>
      </c>
      <c r="H107" s="155">
        <v>1</v>
      </c>
      <c r="I107" s="154">
        <v>3</v>
      </c>
      <c r="J107" s="216">
        <v>0.75</v>
      </c>
      <c r="K107" s="156">
        <v>0</v>
      </c>
      <c r="L107" s="156">
        <v>0</v>
      </c>
      <c r="M107" s="156">
        <v>0</v>
      </c>
      <c r="N107" s="156">
        <v>0</v>
      </c>
      <c r="O107" s="156">
        <v>0</v>
      </c>
      <c r="P107" s="156">
        <v>0</v>
      </c>
      <c r="Q107" s="156">
        <v>0</v>
      </c>
      <c r="R107" s="156">
        <v>0</v>
      </c>
      <c r="S107" s="156">
        <v>3</v>
      </c>
      <c r="T107" s="156">
        <v>1</v>
      </c>
      <c r="U107" s="156">
        <v>0</v>
      </c>
      <c r="V107" s="156">
        <v>0</v>
      </c>
      <c r="W107" s="167">
        <v>0</v>
      </c>
      <c r="Y107" s="158"/>
      <c r="Z107" s="158"/>
      <c r="AA107" s="158"/>
      <c r="AB107" s="159"/>
    </row>
    <row r="108" spans="1:28" ht="14" x14ac:dyDescent="0.2">
      <c r="A108" s="144" t="s">
        <v>27</v>
      </c>
      <c r="B108" s="145" t="s">
        <v>328</v>
      </c>
      <c r="C108" s="145" t="s">
        <v>118</v>
      </c>
      <c r="D108" s="145" t="s">
        <v>119</v>
      </c>
      <c r="E108" s="153" t="str">
        <f>"50.0901"</f>
        <v>50.0901</v>
      </c>
      <c r="F108" s="154">
        <v>5</v>
      </c>
      <c r="G108" s="154">
        <v>2</v>
      </c>
      <c r="H108" s="155">
        <v>0.4</v>
      </c>
      <c r="I108" s="154">
        <v>2</v>
      </c>
      <c r="J108" s="216">
        <v>1</v>
      </c>
      <c r="K108" s="156">
        <v>0</v>
      </c>
      <c r="L108" s="156">
        <v>1</v>
      </c>
      <c r="M108" s="156">
        <v>0</v>
      </c>
      <c r="N108" s="156">
        <v>0</v>
      </c>
      <c r="O108" s="156">
        <v>0</v>
      </c>
      <c r="P108" s="156">
        <v>0</v>
      </c>
      <c r="Q108" s="156">
        <v>0</v>
      </c>
      <c r="R108" s="156">
        <v>0</v>
      </c>
      <c r="S108" s="156">
        <v>1</v>
      </c>
      <c r="T108" s="156">
        <v>0</v>
      </c>
      <c r="U108" s="156">
        <v>0</v>
      </c>
      <c r="V108" s="156">
        <v>0</v>
      </c>
      <c r="W108" s="167">
        <v>3</v>
      </c>
      <c r="Y108" s="158"/>
      <c r="Z108" s="158"/>
      <c r="AA108" s="158"/>
      <c r="AB108" s="159"/>
    </row>
    <row r="109" spans="1:28" ht="14" x14ac:dyDescent="0.2">
      <c r="A109" s="144" t="s">
        <v>27</v>
      </c>
      <c r="B109" s="145" t="s">
        <v>328</v>
      </c>
      <c r="C109" s="145" t="s">
        <v>120</v>
      </c>
      <c r="D109" s="145" t="s">
        <v>186</v>
      </c>
      <c r="E109" s="153" t="str">
        <f>"50.0903"</f>
        <v>50.0903</v>
      </c>
      <c r="F109" s="154">
        <v>10</v>
      </c>
      <c r="G109" s="154">
        <v>5</v>
      </c>
      <c r="H109" s="155">
        <v>0.5</v>
      </c>
      <c r="I109" s="154">
        <v>5</v>
      </c>
      <c r="J109" s="216">
        <v>1</v>
      </c>
      <c r="K109" s="156">
        <v>0</v>
      </c>
      <c r="L109" s="156">
        <v>0</v>
      </c>
      <c r="M109" s="156">
        <v>0</v>
      </c>
      <c r="N109" s="156">
        <v>0</v>
      </c>
      <c r="O109" s="156">
        <v>0</v>
      </c>
      <c r="P109" s="156">
        <v>0</v>
      </c>
      <c r="Q109" s="156">
        <v>0</v>
      </c>
      <c r="R109" s="156">
        <v>0</v>
      </c>
      <c r="S109" s="156">
        <v>5</v>
      </c>
      <c r="T109" s="156">
        <v>0</v>
      </c>
      <c r="U109" s="156">
        <v>0</v>
      </c>
      <c r="V109" s="156">
        <v>0</v>
      </c>
      <c r="W109" s="167">
        <v>5</v>
      </c>
      <c r="Y109" s="158"/>
      <c r="Z109" s="158"/>
      <c r="AA109" s="158"/>
      <c r="AB109" s="159"/>
    </row>
    <row r="110" spans="1:28" ht="14" x14ac:dyDescent="0.2">
      <c r="A110" s="144" t="s">
        <v>27</v>
      </c>
      <c r="B110" s="145" t="s">
        <v>147</v>
      </c>
      <c r="C110" s="145" t="s">
        <v>161</v>
      </c>
      <c r="D110" s="145" t="s">
        <v>202</v>
      </c>
      <c r="E110" s="153" t="str">
        <f>"13.1312"</f>
        <v>13.1312</v>
      </c>
      <c r="F110" s="154"/>
      <c r="G110" s="154"/>
      <c r="H110" s="155"/>
      <c r="I110" s="154"/>
      <c r="J110" s="216"/>
      <c r="K110" s="156"/>
      <c r="L110" s="156"/>
      <c r="M110" s="156"/>
      <c r="N110" s="156"/>
      <c r="O110" s="156"/>
      <c r="P110" s="156"/>
      <c r="Q110" s="156"/>
      <c r="R110" s="156"/>
      <c r="S110" s="156"/>
      <c r="T110" s="156"/>
      <c r="U110" s="156"/>
      <c r="V110" s="156"/>
      <c r="W110" s="167"/>
      <c r="Y110" s="158"/>
      <c r="Z110" s="158"/>
      <c r="AA110" s="158"/>
      <c r="AB110" s="159"/>
    </row>
    <row r="111" spans="1:28" ht="14" x14ac:dyDescent="0.2">
      <c r="A111" s="144" t="s">
        <v>27</v>
      </c>
      <c r="B111" s="145" t="s">
        <v>328</v>
      </c>
      <c r="C111" s="145" t="s">
        <v>121</v>
      </c>
      <c r="D111" s="145" t="s">
        <v>187</v>
      </c>
      <c r="E111" s="153" t="str">
        <f>"19.0501"</f>
        <v>19.0501</v>
      </c>
      <c r="F111" s="154">
        <v>33</v>
      </c>
      <c r="G111" s="154">
        <v>16</v>
      </c>
      <c r="H111" s="155">
        <v>0.48484848484848486</v>
      </c>
      <c r="I111" s="154">
        <v>12</v>
      </c>
      <c r="J111" s="216">
        <v>0.75</v>
      </c>
      <c r="K111" s="156">
        <v>3</v>
      </c>
      <c r="L111" s="156">
        <v>0</v>
      </c>
      <c r="M111" s="156">
        <v>0</v>
      </c>
      <c r="N111" s="156">
        <v>0</v>
      </c>
      <c r="O111" s="156">
        <v>0</v>
      </c>
      <c r="P111" s="156">
        <v>0</v>
      </c>
      <c r="Q111" s="156">
        <v>0</v>
      </c>
      <c r="R111" s="156">
        <v>0</v>
      </c>
      <c r="S111" s="156">
        <v>9</v>
      </c>
      <c r="T111" s="156">
        <v>2</v>
      </c>
      <c r="U111" s="156">
        <v>1</v>
      </c>
      <c r="V111" s="156">
        <v>1</v>
      </c>
      <c r="W111" s="167">
        <v>17</v>
      </c>
      <c r="X111" s="157">
        <v>1</v>
      </c>
      <c r="Y111" s="158">
        <v>15000</v>
      </c>
      <c r="Z111" s="158">
        <v>15000</v>
      </c>
      <c r="AA111" s="158">
        <v>15000</v>
      </c>
      <c r="AB111" s="159">
        <v>15000</v>
      </c>
    </row>
    <row r="112" spans="1:28" ht="14" x14ac:dyDescent="0.2">
      <c r="A112" s="144" t="s">
        <v>27</v>
      </c>
      <c r="B112" s="145" t="s">
        <v>328</v>
      </c>
      <c r="C112" s="145" t="s">
        <v>122</v>
      </c>
      <c r="D112" s="145" t="s">
        <v>123</v>
      </c>
      <c r="E112" s="153" t="str">
        <f>"26.1501"</f>
        <v>26.1501</v>
      </c>
      <c r="F112" s="154">
        <v>11</v>
      </c>
      <c r="G112" s="154">
        <v>4</v>
      </c>
      <c r="H112" s="155">
        <v>0.36363636363636365</v>
      </c>
      <c r="I112" s="154">
        <v>4</v>
      </c>
      <c r="J112" s="216">
        <v>1</v>
      </c>
      <c r="K112" s="156">
        <v>1</v>
      </c>
      <c r="L112" s="156">
        <v>0</v>
      </c>
      <c r="M112" s="156">
        <v>0</v>
      </c>
      <c r="N112" s="156">
        <v>0</v>
      </c>
      <c r="O112" s="156">
        <v>0</v>
      </c>
      <c r="P112" s="156">
        <v>0</v>
      </c>
      <c r="Q112" s="156">
        <v>0</v>
      </c>
      <c r="R112" s="156">
        <v>0</v>
      </c>
      <c r="S112" s="156">
        <v>3</v>
      </c>
      <c r="T112" s="156">
        <v>0</v>
      </c>
      <c r="U112" s="156">
        <v>0</v>
      </c>
      <c r="V112" s="156">
        <v>0</v>
      </c>
      <c r="W112" s="167">
        <v>7</v>
      </c>
      <c r="X112" s="157">
        <v>1</v>
      </c>
      <c r="Y112" s="158">
        <v>55000</v>
      </c>
      <c r="Z112" s="158">
        <v>55000</v>
      </c>
      <c r="AA112" s="158">
        <v>55000</v>
      </c>
      <c r="AB112" s="159">
        <v>55000</v>
      </c>
    </row>
    <row r="113" spans="1:28" ht="14" x14ac:dyDescent="0.2">
      <c r="A113" s="144" t="s">
        <v>27</v>
      </c>
      <c r="B113" s="145" t="s">
        <v>328</v>
      </c>
      <c r="C113" s="145" t="s">
        <v>124</v>
      </c>
      <c r="D113" s="145" t="s">
        <v>123</v>
      </c>
      <c r="E113" s="153" t="str">
        <f>"26.1501"</f>
        <v>26.1501</v>
      </c>
      <c r="F113" s="154">
        <v>10</v>
      </c>
      <c r="G113" s="154">
        <v>8</v>
      </c>
      <c r="H113" s="155">
        <v>0.8</v>
      </c>
      <c r="I113" s="154">
        <v>7</v>
      </c>
      <c r="J113" s="216">
        <v>0.875</v>
      </c>
      <c r="K113" s="156">
        <v>0</v>
      </c>
      <c r="L113" s="156">
        <v>1</v>
      </c>
      <c r="M113" s="156">
        <v>0</v>
      </c>
      <c r="N113" s="156">
        <v>0</v>
      </c>
      <c r="O113" s="156">
        <v>0</v>
      </c>
      <c r="P113" s="156">
        <v>0</v>
      </c>
      <c r="Q113" s="156">
        <v>0</v>
      </c>
      <c r="R113" s="156">
        <v>0</v>
      </c>
      <c r="S113" s="156">
        <v>6</v>
      </c>
      <c r="T113" s="156">
        <v>1</v>
      </c>
      <c r="U113" s="156">
        <v>0</v>
      </c>
      <c r="V113" s="156">
        <v>0</v>
      </c>
      <c r="W113" s="167">
        <v>2</v>
      </c>
      <c r="Y113" s="158"/>
      <c r="Z113" s="158"/>
      <c r="AA113" s="158"/>
      <c r="AB113" s="159"/>
    </row>
    <row r="114" spans="1:28" ht="14" x14ac:dyDescent="0.2">
      <c r="A114" s="144" t="s">
        <v>27</v>
      </c>
      <c r="B114" s="145" t="s">
        <v>328</v>
      </c>
      <c r="C114" s="145" t="s">
        <v>125</v>
      </c>
      <c r="D114" s="145" t="s">
        <v>188</v>
      </c>
      <c r="E114" s="153" t="str">
        <f>"19.0501"</f>
        <v>19.0501</v>
      </c>
      <c r="F114" s="154">
        <v>19</v>
      </c>
      <c r="G114" s="154">
        <v>13</v>
      </c>
      <c r="H114" s="155">
        <v>0.68421052631578949</v>
      </c>
      <c r="I114" s="154">
        <v>13</v>
      </c>
      <c r="J114" s="216">
        <v>1</v>
      </c>
      <c r="K114" s="156">
        <v>0</v>
      </c>
      <c r="L114" s="156">
        <v>1</v>
      </c>
      <c r="M114" s="156">
        <v>0</v>
      </c>
      <c r="N114" s="156">
        <v>0</v>
      </c>
      <c r="O114" s="156">
        <v>0</v>
      </c>
      <c r="P114" s="156">
        <v>0</v>
      </c>
      <c r="Q114" s="156">
        <v>0</v>
      </c>
      <c r="R114" s="156">
        <v>0</v>
      </c>
      <c r="S114" s="156">
        <v>12</v>
      </c>
      <c r="T114" s="156">
        <v>0</v>
      </c>
      <c r="U114" s="156">
        <v>0</v>
      </c>
      <c r="V114" s="156">
        <v>0</v>
      </c>
      <c r="W114" s="167">
        <v>6</v>
      </c>
      <c r="Y114" s="158"/>
      <c r="Z114" s="158"/>
      <c r="AA114" s="158"/>
      <c r="AB114" s="159"/>
    </row>
    <row r="115" spans="1:28" ht="14" x14ac:dyDescent="0.2">
      <c r="A115" s="144" t="s">
        <v>27</v>
      </c>
      <c r="B115" s="145" t="s">
        <v>328</v>
      </c>
      <c r="C115" s="145" t="s">
        <v>126</v>
      </c>
      <c r="D115" s="145" t="s">
        <v>127</v>
      </c>
      <c r="E115" s="153" t="str">
        <f>"38.0101"</f>
        <v>38.0101</v>
      </c>
      <c r="F115" s="154">
        <v>4</v>
      </c>
      <c r="G115" s="154">
        <v>1</v>
      </c>
      <c r="H115" s="155">
        <v>0.25</v>
      </c>
      <c r="I115" s="154">
        <v>1</v>
      </c>
      <c r="J115" s="216">
        <v>1</v>
      </c>
      <c r="K115" s="156">
        <v>1</v>
      </c>
      <c r="L115" s="156">
        <v>0</v>
      </c>
      <c r="M115" s="156">
        <v>0</v>
      </c>
      <c r="N115" s="156">
        <v>0</v>
      </c>
      <c r="O115" s="156">
        <v>0</v>
      </c>
      <c r="P115" s="156">
        <v>0</v>
      </c>
      <c r="Q115" s="156">
        <v>0</v>
      </c>
      <c r="R115" s="156">
        <v>0</v>
      </c>
      <c r="S115" s="156">
        <v>0</v>
      </c>
      <c r="T115" s="156">
        <v>0</v>
      </c>
      <c r="U115" s="156">
        <v>0</v>
      </c>
      <c r="V115" s="156">
        <v>0</v>
      </c>
      <c r="W115" s="167">
        <v>3</v>
      </c>
      <c r="X115" s="157">
        <v>1</v>
      </c>
      <c r="Y115" s="158">
        <v>100000</v>
      </c>
      <c r="Z115" s="158">
        <v>100000</v>
      </c>
      <c r="AA115" s="158">
        <v>100000</v>
      </c>
      <c r="AB115" s="159">
        <v>100000</v>
      </c>
    </row>
    <row r="116" spans="1:28" ht="14" x14ac:dyDescent="0.2">
      <c r="A116" s="144" t="s">
        <v>27</v>
      </c>
      <c r="B116" s="145" t="s">
        <v>328</v>
      </c>
      <c r="C116" s="145" t="s">
        <v>128</v>
      </c>
      <c r="D116" s="145" t="s">
        <v>127</v>
      </c>
      <c r="E116" s="153" t="str">
        <f>"38.0101"</f>
        <v>38.0101</v>
      </c>
      <c r="F116" s="154">
        <v>2</v>
      </c>
      <c r="G116" s="154">
        <v>2</v>
      </c>
      <c r="H116" s="155">
        <v>1</v>
      </c>
      <c r="I116" s="154">
        <v>2</v>
      </c>
      <c r="J116" s="216">
        <v>1</v>
      </c>
      <c r="K116" s="156">
        <v>0</v>
      </c>
      <c r="L116" s="156">
        <v>0</v>
      </c>
      <c r="M116" s="156">
        <v>0</v>
      </c>
      <c r="N116" s="156">
        <v>0</v>
      </c>
      <c r="O116" s="156">
        <v>0</v>
      </c>
      <c r="P116" s="156">
        <v>0</v>
      </c>
      <c r="Q116" s="156">
        <v>0</v>
      </c>
      <c r="R116" s="156">
        <v>0</v>
      </c>
      <c r="S116" s="156">
        <v>2</v>
      </c>
      <c r="T116" s="156">
        <v>0</v>
      </c>
      <c r="U116" s="156">
        <v>0</v>
      </c>
      <c r="V116" s="156">
        <v>0</v>
      </c>
      <c r="W116" s="167">
        <v>0</v>
      </c>
      <c r="Y116" s="158"/>
      <c r="Z116" s="158"/>
      <c r="AA116" s="158"/>
      <c r="AB116" s="159"/>
    </row>
    <row r="117" spans="1:28" ht="14" x14ac:dyDescent="0.2">
      <c r="A117" s="144" t="s">
        <v>27</v>
      </c>
      <c r="B117" s="145" t="s">
        <v>328</v>
      </c>
      <c r="C117" s="145" t="s">
        <v>129</v>
      </c>
      <c r="D117" s="145" t="s">
        <v>130</v>
      </c>
      <c r="E117" s="153" t="str">
        <f>"50.0605"</f>
        <v>50.0605</v>
      </c>
      <c r="F117" s="154">
        <v>8</v>
      </c>
      <c r="G117" s="154">
        <v>0</v>
      </c>
      <c r="H117" s="155">
        <v>0</v>
      </c>
      <c r="I117" s="154">
        <v>0</v>
      </c>
      <c r="J117" s="216"/>
      <c r="K117" s="156">
        <v>0</v>
      </c>
      <c r="L117" s="156">
        <v>0</v>
      </c>
      <c r="M117" s="156">
        <v>0</v>
      </c>
      <c r="N117" s="156">
        <v>0</v>
      </c>
      <c r="O117" s="156">
        <v>0</v>
      </c>
      <c r="P117" s="156">
        <v>0</v>
      </c>
      <c r="Q117" s="156">
        <v>0</v>
      </c>
      <c r="R117" s="156">
        <v>0</v>
      </c>
      <c r="S117" s="156">
        <v>0</v>
      </c>
      <c r="T117" s="156">
        <v>0</v>
      </c>
      <c r="U117" s="156">
        <v>0</v>
      </c>
      <c r="V117" s="156">
        <v>0</v>
      </c>
      <c r="W117" s="167">
        <v>8</v>
      </c>
      <c r="Y117" s="158"/>
      <c r="Z117" s="158"/>
      <c r="AA117" s="158"/>
      <c r="AB117" s="159"/>
    </row>
    <row r="118" spans="1:28" ht="14" x14ac:dyDescent="0.2">
      <c r="A118" s="144" t="s">
        <v>27</v>
      </c>
      <c r="B118" s="145" t="s">
        <v>328</v>
      </c>
      <c r="C118" s="145" t="s">
        <v>131</v>
      </c>
      <c r="D118" s="145" t="s">
        <v>132</v>
      </c>
      <c r="E118" s="153" t="str">
        <f>"40.0807"</f>
        <v>40.0807</v>
      </c>
      <c r="F118" s="154"/>
      <c r="G118" s="154"/>
      <c r="H118" s="155"/>
      <c r="I118" s="154"/>
      <c r="J118" s="216"/>
      <c r="K118" s="156"/>
      <c r="L118" s="156"/>
      <c r="M118" s="156"/>
      <c r="N118" s="156"/>
      <c r="O118" s="156"/>
      <c r="P118" s="156"/>
      <c r="Q118" s="156"/>
      <c r="R118" s="156"/>
      <c r="S118" s="156"/>
      <c r="T118" s="156"/>
      <c r="U118" s="156"/>
      <c r="V118" s="156"/>
      <c r="W118" s="167"/>
      <c r="Y118" s="158"/>
      <c r="Z118" s="158"/>
      <c r="AA118" s="158"/>
      <c r="AB118" s="159"/>
    </row>
    <row r="119" spans="1:28" ht="14" x14ac:dyDescent="0.2">
      <c r="A119" s="144" t="s">
        <v>27</v>
      </c>
      <c r="B119" s="145" t="s">
        <v>328</v>
      </c>
      <c r="C119" s="145" t="s">
        <v>133</v>
      </c>
      <c r="D119" s="145" t="s">
        <v>134</v>
      </c>
      <c r="E119" s="153" t="str">
        <f>"40.0801"</f>
        <v>40.0801</v>
      </c>
      <c r="F119" s="154">
        <v>2</v>
      </c>
      <c r="G119" s="154">
        <v>0</v>
      </c>
      <c r="H119" s="155">
        <v>0</v>
      </c>
      <c r="I119" s="154">
        <v>0</v>
      </c>
      <c r="J119" s="216"/>
      <c r="K119" s="156">
        <v>0</v>
      </c>
      <c r="L119" s="156">
        <v>0</v>
      </c>
      <c r="M119" s="156">
        <v>0</v>
      </c>
      <c r="N119" s="156">
        <v>0</v>
      </c>
      <c r="O119" s="156">
        <v>0</v>
      </c>
      <c r="P119" s="156">
        <v>0</v>
      </c>
      <c r="Q119" s="156">
        <v>0</v>
      </c>
      <c r="R119" s="156">
        <v>0</v>
      </c>
      <c r="S119" s="156">
        <v>0</v>
      </c>
      <c r="T119" s="156">
        <v>0</v>
      </c>
      <c r="U119" s="156">
        <v>0</v>
      </c>
      <c r="V119" s="156">
        <v>0</v>
      </c>
      <c r="W119" s="167">
        <v>2</v>
      </c>
      <c r="Y119" s="158"/>
      <c r="Z119" s="158"/>
      <c r="AA119" s="158"/>
      <c r="AB119" s="159"/>
    </row>
    <row r="120" spans="1:28" ht="14" x14ac:dyDescent="0.2">
      <c r="A120" s="144" t="s">
        <v>27</v>
      </c>
      <c r="B120" s="145" t="s">
        <v>328</v>
      </c>
      <c r="C120" s="145" t="s">
        <v>135</v>
      </c>
      <c r="D120" s="145" t="s">
        <v>134</v>
      </c>
      <c r="E120" s="153" t="str">
        <f>"40.0801"</f>
        <v>40.0801</v>
      </c>
      <c r="F120" s="154">
        <v>7</v>
      </c>
      <c r="G120" s="154">
        <v>2</v>
      </c>
      <c r="H120" s="155">
        <v>0.2857142857142857</v>
      </c>
      <c r="I120" s="154">
        <v>2</v>
      </c>
      <c r="J120" s="216">
        <v>1</v>
      </c>
      <c r="K120" s="156">
        <v>0</v>
      </c>
      <c r="L120" s="156">
        <v>0</v>
      </c>
      <c r="M120" s="156">
        <v>0</v>
      </c>
      <c r="N120" s="156">
        <v>0</v>
      </c>
      <c r="O120" s="156">
        <v>0</v>
      </c>
      <c r="P120" s="156">
        <v>0</v>
      </c>
      <c r="Q120" s="156">
        <v>0</v>
      </c>
      <c r="R120" s="156">
        <v>0</v>
      </c>
      <c r="S120" s="156">
        <v>2</v>
      </c>
      <c r="T120" s="156">
        <v>0</v>
      </c>
      <c r="U120" s="156">
        <v>0</v>
      </c>
      <c r="V120" s="156">
        <v>0</v>
      </c>
      <c r="W120" s="167">
        <v>5</v>
      </c>
      <c r="Y120" s="158"/>
      <c r="Z120" s="158"/>
      <c r="AA120" s="158"/>
      <c r="AB120" s="159"/>
    </row>
    <row r="121" spans="1:28" ht="14" x14ac:dyDescent="0.2">
      <c r="A121" s="144" t="s">
        <v>27</v>
      </c>
      <c r="B121" s="145" t="s">
        <v>147</v>
      </c>
      <c r="C121" s="145" t="s">
        <v>162</v>
      </c>
      <c r="D121" s="145" t="s">
        <v>203</v>
      </c>
      <c r="E121" s="153" t="str">
        <f>"13.1314"</f>
        <v>13.1314</v>
      </c>
      <c r="F121" s="154">
        <v>29</v>
      </c>
      <c r="G121" s="154">
        <v>19</v>
      </c>
      <c r="H121" s="155">
        <v>0.65517241379310343</v>
      </c>
      <c r="I121" s="154">
        <v>18</v>
      </c>
      <c r="J121" s="216">
        <v>0.94736842105263153</v>
      </c>
      <c r="K121" s="156">
        <v>1</v>
      </c>
      <c r="L121" s="156">
        <v>0</v>
      </c>
      <c r="M121" s="156">
        <v>0</v>
      </c>
      <c r="N121" s="156">
        <v>0</v>
      </c>
      <c r="O121" s="156">
        <v>0</v>
      </c>
      <c r="P121" s="156">
        <v>0</v>
      </c>
      <c r="Q121" s="156">
        <v>0</v>
      </c>
      <c r="R121" s="156">
        <v>0</v>
      </c>
      <c r="S121" s="156">
        <v>17</v>
      </c>
      <c r="T121" s="156">
        <v>1</v>
      </c>
      <c r="U121" s="156">
        <v>0</v>
      </c>
      <c r="V121" s="156">
        <v>0</v>
      </c>
      <c r="W121" s="167">
        <v>10</v>
      </c>
      <c r="X121" s="157">
        <v>1</v>
      </c>
      <c r="Y121" s="158">
        <v>75000</v>
      </c>
      <c r="Z121" s="158">
        <v>75000</v>
      </c>
      <c r="AA121" s="158">
        <v>75000</v>
      </c>
      <c r="AB121" s="159">
        <v>75000</v>
      </c>
    </row>
    <row r="122" spans="1:28" ht="14" x14ac:dyDescent="0.2">
      <c r="A122" s="144" t="s">
        <v>27</v>
      </c>
      <c r="B122" s="145" t="s">
        <v>328</v>
      </c>
      <c r="C122" s="145" t="s">
        <v>136</v>
      </c>
      <c r="D122" s="145" t="s">
        <v>189</v>
      </c>
      <c r="E122" s="153" t="str">
        <f>"45.1001"</f>
        <v>45.1001</v>
      </c>
      <c r="F122" s="154">
        <v>71</v>
      </c>
      <c r="G122" s="154">
        <v>27</v>
      </c>
      <c r="H122" s="155">
        <v>0.38028169014084506</v>
      </c>
      <c r="I122" s="154">
        <v>21</v>
      </c>
      <c r="J122" s="216">
        <v>0.77777777777777779</v>
      </c>
      <c r="K122" s="156">
        <v>2</v>
      </c>
      <c r="L122" s="156">
        <v>2</v>
      </c>
      <c r="M122" s="156">
        <v>0</v>
      </c>
      <c r="N122" s="156">
        <v>0</v>
      </c>
      <c r="O122" s="156">
        <v>0</v>
      </c>
      <c r="P122" s="156">
        <v>0</v>
      </c>
      <c r="Q122" s="156">
        <v>0</v>
      </c>
      <c r="R122" s="156">
        <v>0</v>
      </c>
      <c r="S122" s="156">
        <v>17</v>
      </c>
      <c r="T122" s="156">
        <v>5</v>
      </c>
      <c r="U122" s="156">
        <v>1</v>
      </c>
      <c r="V122" s="156">
        <v>0</v>
      </c>
      <c r="W122" s="167">
        <v>44</v>
      </c>
      <c r="X122" s="157">
        <v>1</v>
      </c>
      <c r="Y122" s="158">
        <v>55000</v>
      </c>
      <c r="Z122" s="158">
        <v>55000</v>
      </c>
      <c r="AA122" s="158">
        <v>55000</v>
      </c>
      <c r="AB122" s="159">
        <v>55000</v>
      </c>
    </row>
    <row r="123" spans="1:28" ht="14" x14ac:dyDescent="0.2">
      <c r="A123" s="144" t="s">
        <v>27</v>
      </c>
      <c r="B123" s="145" t="s">
        <v>147</v>
      </c>
      <c r="C123" s="145" t="s">
        <v>163</v>
      </c>
      <c r="D123" s="145" t="s">
        <v>200</v>
      </c>
      <c r="E123" s="153" t="str">
        <f>"13.1318"</f>
        <v>13.1318</v>
      </c>
      <c r="F123" s="154"/>
      <c r="G123" s="154"/>
      <c r="H123" s="155"/>
      <c r="I123" s="154"/>
      <c r="J123" s="216"/>
      <c r="K123" s="156"/>
      <c r="L123" s="156"/>
      <c r="M123" s="156"/>
      <c r="N123" s="156"/>
      <c r="O123" s="156"/>
      <c r="P123" s="156"/>
      <c r="Q123" s="156"/>
      <c r="R123" s="156"/>
      <c r="S123" s="156"/>
      <c r="T123" s="156"/>
      <c r="U123" s="156"/>
      <c r="V123" s="156"/>
      <c r="W123" s="167"/>
      <c r="Y123" s="158"/>
      <c r="Z123" s="158"/>
      <c r="AA123" s="158"/>
      <c r="AB123" s="159"/>
    </row>
    <row r="124" spans="1:28" ht="14" x14ac:dyDescent="0.2">
      <c r="A124" s="144" t="s">
        <v>27</v>
      </c>
      <c r="B124" s="145" t="s">
        <v>328</v>
      </c>
      <c r="C124" s="145" t="s">
        <v>137</v>
      </c>
      <c r="D124" s="145" t="s">
        <v>138</v>
      </c>
      <c r="E124" s="153" t="str">
        <f>"42.0101"</f>
        <v>42.0101</v>
      </c>
      <c r="F124" s="154">
        <v>552</v>
      </c>
      <c r="G124" s="154">
        <v>270</v>
      </c>
      <c r="H124" s="155">
        <v>0.4891304347826087</v>
      </c>
      <c r="I124" s="154">
        <v>244</v>
      </c>
      <c r="J124" s="216">
        <v>0.90370370370370368</v>
      </c>
      <c r="K124" s="156">
        <v>30</v>
      </c>
      <c r="L124" s="156">
        <v>14</v>
      </c>
      <c r="M124" s="156">
        <v>1</v>
      </c>
      <c r="N124" s="156">
        <v>0</v>
      </c>
      <c r="O124" s="156">
        <v>0</v>
      </c>
      <c r="P124" s="156">
        <v>0</v>
      </c>
      <c r="Q124" s="156">
        <v>0</v>
      </c>
      <c r="R124" s="156">
        <v>0</v>
      </c>
      <c r="S124" s="156">
        <v>199</v>
      </c>
      <c r="T124" s="156">
        <v>17</v>
      </c>
      <c r="U124" s="156">
        <v>4</v>
      </c>
      <c r="V124" s="156">
        <v>5</v>
      </c>
      <c r="W124" s="167">
        <v>282</v>
      </c>
      <c r="X124" s="157">
        <v>13</v>
      </c>
      <c r="Y124" s="158">
        <v>53077</v>
      </c>
      <c r="Z124" s="158">
        <v>55000</v>
      </c>
      <c r="AA124" s="158">
        <v>15000</v>
      </c>
      <c r="AB124" s="159">
        <v>100000</v>
      </c>
    </row>
    <row r="125" spans="1:28" ht="14" x14ac:dyDescent="0.2">
      <c r="A125" s="144" t="s">
        <v>27</v>
      </c>
      <c r="B125" s="145" t="s">
        <v>328</v>
      </c>
      <c r="C125" s="145" t="s">
        <v>139</v>
      </c>
      <c r="D125" s="145" t="s">
        <v>140</v>
      </c>
      <c r="E125" s="165" t="str">
        <f>"16.0402"</f>
        <v>16.0402</v>
      </c>
      <c r="F125" s="154"/>
      <c r="G125" s="154"/>
      <c r="H125" s="155"/>
      <c r="I125" s="154"/>
      <c r="J125" s="216"/>
      <c r="K125" s="156"/>
      <c r="L125" s="156"/>
      <c r="M125" s="156"/>
      <c r="N125" s="156"/>
      <c r="O125" s="156"/>
      <c r="P125" s="156"/>
      <c r="Q125" s="156"/>
      <c r="R125" s="156"/>
      <c r="S125" s="156"/>
      <c r="T125" s="156"/>
      <c r="U125" s="156"/>
      <c r="V125" s="156"/>
      <c r="W125" s="167"/>
      <c r="Y125" s="158"/>
      <c r="Z125" s="158"/>
      <c r="AA125" s="158"/>
      <c r="AB125" s="159"/>
    </row>
    <row r="126" spans="1:28" ht="14" x14ac:dyDescent="0.2">
      <c r="A126" s="144" t="s">
        <v>27</v>
      </c>
      <c r="B126" s="145" t="s">
        <v>328</v>
      </c>
      <c r="C126" s="145" t="s">
        <v>141</v>
      </c>
      <c r="D126" s="145" t="s">
        <v>142</v>
      </c>
      <c r="E126" s="165" t="str">
        <f>"45.1101"</f>
        <v>45.1101</v>
      </c>
      <c r="F126" s="154">
        <v>116</v>
      </c>
      <c r="G126" s="154">
        <v>57</v>
      </c>
      <c r="H126" s="155">
        <v>0.49137931034482757</v>
      </c>
      <c r="I126" s="154">
        <v>51</v>
      </c>
      <c r="J126" s="216">
        <v>0.89473684210526316</v>
      </c>
      <c r="K126" s="156">
        <v>5</v>
      </c>
      <c r="L126" s="156">
        <v>3</v>
      </c>
      <c r="M126" s="156">
        <v>0</v>
      </c>
      <c r="N126" s="156">
        <v>0</v>
      </c>
      <c r="O126" s="156">
        <v>0</v>
      </c>
      <c r="P126" s="156">
        <v>0</v>
      </c>
      <c r="Q126" s="156">
        <v>0</v>
      </c>
      <c r="R126" s="156">
        <v>0</v>
      </c>
      <c r="S126" s="156">
        <v>43</v>
      </c>
      <c r="T126" s="156">
        <v>4</v>
      </c>
      <c r="U126" s="156">
        <v>1</v>
      </c>
      <c r="V126" s="156">
        <v>1</v>
      </c>
      <c r="W126" s="167">
        <v>59</v>
      </c>
      <c r="X126" s="157">
        <v>5</v>
      </c>
      <c r="Y126" s="158">
        <v>49000</v>
      </c>
      <c r="Z126" s="158">
        <v>45000</v>
      </c>
      <c r="AA126" s="158">
        <v>15000</v>
      </c>
      <c r="AB126" s="159">
        <v>75000</v>
      </c>
    </row>
    <row r="127" spans="1:28" ht="14" x14ac:dyDescent="0.2">
      <c r="A127" s="144" t="s">
        <v>27</v>
      </c>
      <c r="B127" s="145" t="s">
        <v>328</v>
      </c>
      <c r="C127" s="145" t="s">
        <v>347</v>
      </c>
      <c r="D127" s="145" t="s">
        <v>142</v>
      </c>
      <c r="E127" s="165">
        <v>13.1318</v>
      </c>
      <c r="F127" s="154"/>
      <c r="G127" s="154"/>
      <c r="H127" s="155"/>
      <c r="I127" s="154"/>
      <c r="J127" s="216"/>
      <c r="K127" s="156"/>
      <c r="L127" s="156"/>
      <c r="M127" s="156"/>
      <c r="N127" s="156"/>
      <c r="O127" s="156"/>
      <c r="P127" s="156"/>
      <c r="Q127" s="156"/>
      <c r="R127" s="156"/>
      <c r="S127" s="156"/>
      <c r="T127" s="156"/>
      <c r="U127" s="156"/>
      <c r="V127" s="156"/>
      <c r="W127" s="167"/>
      <c r="Y127" s="158"/>
      <c r="Z127" s="158"/>
      <c r="AA127" s="158"/>
      <c r="AB127" s="159"/>
    </row>
    <row r="128" spans="1:28" ht="14" x14ac:dyDescent="0.2">
      <c r="A128" s="144" t="s">
        <v>27</v>
      </c>
      <c r="B128" s="145" t="s">
        <v>328</v>
      </c>
      <c r="C128" s="145" t="s">
        <v>143</v>
      </c>
      <c r="D128" s="145" t="s">
        <v>144</v>
      </c>
      <c r="E128" s="165" t="str">
        <f>"16.0905"</f>
        <v>16.0905</v>
      </c>
      <c r="F128" s="154">
        <v>19</v>
      </c>
      <c r="G128" s="154">
        <v>13</v>
      </c>
      <c r="H128" s="155">
        <v>0.68421052631578949</v>
      </c>
      <c r="I128" s="154">
        <v>12</v>
      </c>
      <c r="J128" s="216">
        <v>0.92307692307692313</v>
      </c>
      <c r="K128" s="156">
        <v>2</v>
      </c>
      <c r="L128" s="156">
        <v>0</v>
      </c>
      <c r="M128" s="156">
        <v>0</v>
      </c>
      <c r="N128" s="156">
        <v>0</v>
      </c>
      <c r="O128" s="156">
        <v>0</v>
      </c>
      <c r="P128" s="156">
        <v>0</v>
      </c>
      <c r="Q128" s="156">
        <v>0</v>
      </c>
      <c r="R128" s="156">
        <v>0</v>
      </c>
      <c r="S128" s="156">
        <v>10</v>
      </c>
      <c r="T128" s="156">
        <v>1</v>
      </c>
      <c r="U128" s="156">
        <v>0</v>
      </c>
      <c r="V128" s="156">
        <v>0</v>
      </c>
      <c r="W128" s="167">
        <v>6</v>
      </c>
      <c r="X128" s="157">
        <v>2</v>
      </c>
      <c r="Y128" s="158">
        <v>45000</v>
      </c>
      <c r="Z128" s="158">
        <v>45000</v>
      </c>
      <c r="AA128" s="158">
        <v>45000</v>
      </c>
      <c r="AB128" s="159">
        <v>45000</v>
      </c>
    </row>
    <row r="129" spans="1:28" ht="14" x14ac:dyDescent="0.2">
      <c r="A129" s="144" t="s">
        <v>27</v>
      </c>
      <c r="B129" s="145" t="s">
        <v>147</v>
      </c>
      <c r="C129" s="145" t="s">
        <v>164</v>
      </c>
      <c r="D129" s="145" t="s">
        <v>204</v>
      </c>
      <c r="E129" s="165" t="str">
        <f>"13.1330"</f>
        <v>13.1330</v>
      </c>
      <c r="F129" s="154">
        <v>8</v>
      </c>
      <c r="G129" s="154">
        <v>2</v>
      </c>
      <c r="H129" s="155">
        <v>0.25</v>
      </c>
      <c r="I129" s="154">
        <v>2</v>
      </c>
      <c r="J129" s="216">
        <v>1</v>
      </c>
      <c r="K129" s="156">
        <v>0</v>
      </c>
      <c r="L129" s="156">
        <v>0</v>
      </c>
      <c r="M129" s="156">
        <v>0</v>
      </c>
      <c r="N129" s="156">
        <v>0</v>
      </c>
      <c r="O129" s="156">
        <v>0</v>
      </c>
      <c r="P129" s="156">
        <v>0</v>
      </c>
      <c r="Q129" s="156">
        <v>0</v>
      </c>
      <c r="R129" s="156">
        <v>0</v>
      </c>
      <c r="S129" s="156">
        <v>2</v>
      </c>
      <c r="T129" s="156">
        <v>0</v>
      </c>
      <c r="U129" s="156">
        <v>0</v>
      </c>
      <c r="V129" s="156">
        <v>0</v>
      </c>
      <c r="W129" s="167">
        <v>6</v>
      </c>
      <c r="Y129" s="158"/>
      <c r="Z129" s="158"/>
      <c r="AA129" s="158"/>
      <c r="AB129" s="159"/>
    </row>
    <row r="130" spans="1:28" ht="14" x14ac:dyDescent="0.2">
      <c r="A130" s="144" t="s">
        <v>27</v>
      </c>
      <c r="B130" s="145" t="s">
        <v>147</v>
      </c>
      <c r="C130" s="145" t="s">
        <v>165</v>
      </c>
      <c r="D130" s="145" t="s">
        <v>166</v>
      </c>
      <c r="E130" s="165" t="str">
        <f>"13.1499"</f>
        <v>13.1499</v>
      </c>
      <c r="F130" s="154">
        <v>11</v>
      </c>
      <c r="G130" s="154">
        <v>4</v>
      </c>
      <c r="H130" s="155">
        <v>0.36363636363636365</v>
      </c>
      <c r="I130" s="154">
        <v>4</v>
      </c>
      <c r="J130" s="216">
        <v>1</v>
      </c>
      <c r="K130" s="156">
        <v>2</v>
      </c>
      <c r="L130" s="156">
        <v>0</v>
      </c>
      <c r="M130" s="156">
        <v>0</v>
      </c>
      <c r="N130" s="156">
        <v>0</v>
      </c>
      <c r="O130" s="156">
        <v>0</v>
      </c>
      <c r="P130" s="156">
        <v>0</v>
      </c>
      <c r="Q130" s="156">
        <v>0</v>
      </c>
      <c r="R130" s="156">
        <v>0</v>
      </c>
      <c r="S130" s="156">
        <v>2</v>
      </c>
      <c r="T130" s="156">
        <v>0</v>
      </c>
      <c r="U130" s="156">
        <v>0</v>
      </c>
      <c r="V130" s="156">
        <v>0</v>
      </c>
      <c r="W130" s="167">
        <v>7</v>
      </c>
      <c r="X130" s="157">
        <v>1</v>
      </c>
      <c r="Y130" s="158">
        <v>65000</v>
      </c>
      <c r="Z130" s="158">
        <v>65000</v>
      </c>
      <c r="AA130" s="158">
        <v>65000</v>
      </c>
      <c r="AB130" s="159">
        <v>65000</v>
      </c>
    </row>
    <row r="131" spans="1:28" ht="14" x14ac:dyDescent="0.2">
      <c r="A131" s="144" t="s">
        <v>27</v>
      </c>
      <c r="B131" s="145" t="s">
        <v>328</v>
      </c>
      <c r="C131" s="145" t="s">
        <v>145</v>
      </c>
      <c r="D131" s="145" t="s">
        <v>190</v>
      </c>
      <c r="E131" s="165" t="str">
        <f>"45.1201"</f>
        <v>45.1201</v>
      </c>
      <c r="F131" s="154">
        <v>31</v>
      </c>
      <c r="G131" s="154">
        <v>11</v>
      </c>
      <c r="H131" s="155">
        <v>0.35483870967741937</v>
      </c>
      <c r="I131" s="154">
        <v>9</v>
      </c>
      <c r="J131" s="216">
        <v>0.81818181818181823</v>
      </c>
      <c r="K131" s="156">
        <v>3</v>
      </c>
      <c r="L131" s="156">
        <v>0</v>
      </c>
      <c r="M131" s="156">
        <v>0</v>
      </c>
      <c r="N131" s="156">
        <v>0</v>
      </c>
      <c r="O131" s="156">
        <v>0</v>
      </c>
      <c r="P131" s="156">
        <v>0</v>
      </c>
      <c r="Q131" s="156">
        <v>0</v>
      </c>
      <c r="R131" s="156">
        <v>0</v>
      </c>
      <c r="S131" s="156">
        <v>6</v>
      </c>
      <c r="T131" s="156">
        <v>2</v>
      </c>
      <c r="U131" s="156">
        <v>0</v>
      </c>
      <c r="V131" s="156">
        <v>0</v>
      </c>
      <c r="W131" s="167">
        <v>20</v>
      </c>
      <c r="X131" s="157">
        <v>2</v>
      </c>
      <c r="Y131" s="158">
        <v>67500</v>
      </c>
      <c r="Z131" s="158">
        <v>67500</v>
      </c>
      <c r="AA131" s="158">
        <v>35000</v>
      </c>
      <c r="AB131" s="159">
        <v>100000</v>
      </c>
    </row>
    <row r="132" spans="1:28" ht="14" x14ac:dyDescent="0.2">
      <c r="A132" s="144" t="s">
        <v>27</v>
      </c>
      <c r="B132" s="145" t="s">
        <v>328</v>
      </c>
      <c r="C132" s="145" t="s">
        <v>146</v>
      </c>
      <c r="D132" s="145" t="s">
        <v>191</v>
      </c>
      <c r="E132" s="165" t="str">
        <f>"05.02"</f>
        <v>05.02</v>
      </c>
      <c r="F132" s="154">
        <v>1</v>
      </c>
      <c r="G132" s="154">
        <v>1</v>
      </c>
      <c r="H132" s="155">
        <v>1</v>
      </c>
      <c r="I132" s="154">
        <v>1</v>
      </c>
      <c r="J132" s="216">
        <v>1</v>
      </c>
      <c r="K132" s="156">
        <v>0</v>
      </c>
      <c r="L132" s="156">
        <v>0</v>
      </c>
      <c r="M132" s="156">
        <v>0</v>
      </c>
      <c r="N132" s="156">
        <v>0</v>
      </c>
      <c r="O132" s="156">
        <v>0</v>
      </c>
      <c r="P132" s="156">
        <v>0</v>
      </c>
      <c r="Q132" s="156">
        <v>0</v>
      </c>
      <c r="R132" s="156">
        <v>0</v>
      </c>
      <c r="S132" s="156">
        <v>1</v>
      </c>
      <c r="T132" s="156">
        <v>0</v>
      </c>
      <c r="U132" s="156">
        <v>0</v>
      </c>
      <c r="V132" s="156">
        <v>0</v>
      </c>
      <c r="W132" s="167">
        <v>0</v>
      </c>
      <c r="Y132" s="158"/>
      <c r="Z132" s="158"/>
      <c r="AA132" s="158"/>
      <c r="AB132" s="159"/>
    </row>
    <row r="133" spans="1:28" x14ac:dyDescent="0.2">
      <c r="D133" s="145"/>
    </row>
    <row r="134" spans="1:28" x14ac:dyDescent="0.2">
      <c r="D134" s="145"/>
    </row>
    <row r="135" spans="1:28" x14ac:dyDescent="0.2">
      <c r="D135" s="145"/>
    </row>
    <row r="136" spans="1:28" x14ac:dyDescent="0.2">
      <c r="D136" s="145"/>
    </row>
  </sheetData>
  <pageMargins left="0.7" right="0.7" top="0.75" bottom="0.75" header="0.3" footer="0.3"/>
  <pageSetup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18"/>
  <sheetViews>
    <sheetView zoomScale="110" zoomScaleNormal="110" workbookViewId="0">
      <selection activeCell="M19" sqref="M19"/>
    </sheetView>
  </sheetViews>
  <sheetFormatPr baseColWidth="10" defaultColWidth="11" defaultRowHeight="13" x14ac:dyDescent="0.2"/>
  <cols>
    <col min="1" max="1" width="17" style="157" customWidth="1"/>
    <col min="2" max="2" width="4" style="157" customWidth="1"/>
    <col min="3" max="3" width="11.83203125" style="157" customWidth="1"/>
    <col min="4" max="4" width="9.5" style="157" customWidth="1"/>
    <col min="5" max="5" width="11.5" style="160" customWidth="1"/>
    <col min="6" max="10" width="10.5" style="157" customWidth="1"/>
    <col min="11" max="12" width="8.6640625" style="157" customWidth="1"/>
    <col min="13" max="13" width="11.83203125" style="157" customWidth="1"/>
    <col min="14" max="17" width="8.6640625" style="157" customWidth="1"/>
    <col min="18" max="18" width="9.33203125" style="157" customWidth="1"/>
    <col min="19" max="26" width="8.6640625" style="157" customWidth="1"/>
    <col min="27" max="16384" width="11" style="157"/>
  </cols>
  <sheetData>
    <row r="1" spans="1:28" s="152" customFormat="1" ht="56" x14ac:dyDescent="0.2">
      <c r="A1" s="147" t="s">
        <v>27</v>
      </c>
      <c r="B1" s="148" t="s">
        <v>327</v>
      </c>
      <c r="C1" s="148" t="s">
        <v>326</v>
      </c>
      <c r="D1" s="148" t="s">
        <v>8</v>
      </c>
      <c r="E1" s="149" t="s">
        <v>16</v>
      </c>
      <c r="F1" s="148" t="s">
        <v>7</v>
      </c>
      <c r="G1" s="150" t="s">
        <v>329</v>
      </c>
      <c r="H1" s="151" t="s">
        <v>330</v>
      </c>
      <c r="I1" s="2" t="s">
        <v>440</v>
      </c>
      <c r="J1" s="206" t="s">
        <v>439</v>
      </c>
      <c r="K1" s="148" t="s">
        <v>12</v>
      </c>
      <c r="L1" s="148" t="s">
        <v>13</v>
      </c>
      <c r="M1" s="148" t="s">
        <v>29</v>
      </c>
      <c r="N1" s="148" t="s">
        <v>30</v>
      </c>
      <c r="O1" s="148" t="s">
        <v>31</v>
      </c>
      <c r="P1" s="148" t="s">
        <v>32</v>
      </c>
      <c r="Q1" s="148" t="s">
        <v>4</v>
      </c>
      <c r="R1" s="148" t="s">
        <v>9</v>
      </c>
      <c r="S1" s="148" t="s">
        <v>10</v>
      </c>
      <c r="T1" s="148" t="s">
        <v>11</v>
      </c>
      <c r="U1" s="148" t="s">
        <v>14</v>
      </c>
      <c r="V1" s="148" t="s">
        <v>33</v>
      </c>
      <c r="W1" s="166" t="s">
        <v>0</v>
      </c>
      <c r="X1" s="148" t="s">
        <v>15</v>
      </c>
      <c r="Y1" s="148" t="s">
        <v>1</v>
      </c>
      <c r="Z1" s="148" t="s">
        <v>2</v>
      </c>
      <c r="AA1" s="148" t="s">
        <v>5</v>
      </c>
      <c r="AB1" s="148" t="s">
        <v>6</v>
      </c>
    </row>
    <row r="2" spans="1:28" ht="18" customHeight="1" x14ac:dyDescent="0.2">
      <c r="A2" s="144" t="s">
        <v>27</v>
      </c>
      <c r="B2" s="145" t="s">
        <v>328</v>
      </c>
      <c r="C2" s="145" t="s">
        <v>205</v>
      </c>
      <c r="D2" s="145" t="s">
        <v>34</v>
      </c>
      <c r="E2" s="153">
        <v>52.030099999999997</v>
      </c>
      <c r="F2" s="154">
        <v>45</v>
      </c>
      <c r="G2" s="154">
        <v>10</v>
      </c>
      <c r="H2" s="155">
        <v>0.22222222222222221</v>
      </c>
      <c r="I2" s="154">
        <v>7</v>
      </c>
      <c r="J2" s="216">
        <v>0.7</v>
      </c>
      <c r="K2" s="157">
        <v>6</v>
      </c>
      <c r="L2" s="157">
        <v>1</v>
      </c>
      <c r="M2" s="157">
        <v>0</v>
      </c>
      <c r="N2" s="157">
        <v>0</v>
      </c>
      <c r="O2" s="157">
        <v>0</v>
      </c>
      <c r="P2" s="157">
        <v>0</v>
      </c>
      <c r="Q2" s="157">
        <v>0</v>
      </c>
      <c r="R2" s="157">
        <v>0</v>
      </c>
      <c r="S2" s="157">
        <v>0</v>
      </c>
      <c r="T2" s="157">
        <v>2</v>
      </c>
      <c r="U2" s="157">
        <v>0</v>
      </c>
      <c r="V2" s="157">
        <v>1</v>
      </c>
      <c r="W2" s="170">
        <v>35</v>
      </c>
      <c r="X2" s="157">
        <f>VLOOKUP(C2,[2]Sheet5!$A$2:$F$28,2,FALSE)</f>
        <v>1</v>
      </c>
      <c r="Y2" s="157">
        <f>VLOOKUP(C2,[2]Sheet5!$A$2:$F$28,3,FALSE)</f>
        <v>85000</v>
      </c>
      <c r="Z2" s="157">
        <f>VLOOKUP(C2,[2]Sheet5!$A$2:$F$28,4,FALSE)</f>
        <v>85000</v>
      </c>
      <c r="AA2" s="157">
        <f>VLOOKUP(C2,[2]Sheet5!$A$2:$F$28,5,FALSE)</f>
        <v>85000</v>
      </c>
      <c r="AB2" s="164">
        <f>VLOOKUP(C2,[2]Sheet5!$A$2:$F$28,6,FALSE)</f>
        <v>85000</v>
      </c>
    </row>
    <row r="3" spans="1:28" ht="14" x14ac:dyDescent="0.2">
      <c r="A3" s="144" t="s">
        <v>27</v>
      </c>
      <c r="B3" s="145" t="s">
        <v>147</v>
      </c>
      <c r="C3" s="145" t="s">
        <v>247</v>
      </c>
      <c r="D3" s="145" t="s">
        <v>248</v>
      </c>
      <c r="E3" s="153">
        <v>13.120200000000001</v>
      </c>
      <c r="F3" s="154"/>
      <c r="G3" s="154"/>
      <c r="H3" s="155"/>
      <c r="I3" s="154">
        <v>0</v>
      </c>
      <c r="J3" s="216"/>
      <c r="W3" s="170"/>
      <c r="X3" s="157" t="e">
        <f>VLOOKUP(C3,[2]Sheet5!$A$2:$F$28,2,FALSE)</f>
        <v>#N/A</v>
      </c>
      <c r="Y3" s="157" t="e">
        <f>VLOOKUP(C3,[2]Sheet5!$A$2:$F$28,3,FALSE)</f>
        <v>#N/A</v>
      </c>
      <c r="Z3" s="157" t="e">
        <f>VLOOKUP(C3,[2]Sheet5!$A$2:$F$28,4,FALSE)</f>
        <v>#N/A</v>
      </c>
      <c r="AA3" s="157" t="e">
        <f>VLOOKUP(C3,[2]Sheet5!$A$2:$F$28,5,FALSE)</f>
        <v>#N/A</v>
      </c>
      <c r="AB3" s="164" t="e">
        <f>VLOOKUP(C3,[2]Sheet5!$A$2:$F$28,6,FALSE)</f>
        <v>#N/A</v>
      </c>
    </row>
    <row r="4" spans="1:28" ht="14" x14ac:dyDescent="0.2">
      <c r="A4" s="144" t="s">
        <v>27</v>
      </c>
      <c r="B4" s="145" t="s">
        <v>147</v>
      </c>
      <c r="C4" s="145" t="s">
        <v>249</v>
      </c>
      <c r="D4" s="145" t="s">
        <v>250</v>
      </c>
      <c r="E4" s="153">
        <v>13.120200000000001</v>
      </c>
      <c r="F4" s="154"/>
      <c r="G4" s="154"/>
      <c r="H4" s="155"/>
      <c r="I4" s="154">
        <v>0</v>
      </c>
      <c r="J4" s="216"/>
      <c r="W4" s="170"/>
      <c r="X4" s="157" t="e">
        <f>VLOOKUP(C4,[2]Sheet5!$A$2:$F$28,2,FALSE)</f>
        <v>#N/A</v>
      </c>
      <c r="Y4" s="157" t="e">
        <f>VLOOKUP(C4,[2]Sheet5!$A$2:$F$28,3,FALSE)</f>
        <v>#N/A</v>
      </c>
      <c r="Z4" s="157" t="e">
        <f>VLOOKUP(C4,[2]Sheet5!$A$2:$F$28,4,FALSE)</f>
        <v>#N/A</v>
      </c>
      <c r="AA4" s="157" t="e">
        <f>VLOOKUP(C4,[2]Sheet5!$A$2:$F$28,5,FALSE)</f>
        <v>#N/A</v>
      </c>
      <c r="AB4" s="164" t="e">
        <f>VLOOKUP(C4,[2]Sheet5!$A$2:$F$28,6,FALSE)</f>
        <v>#N/A</v>
      </c>
    </row>
    <row r="5" spans="1:28" ht="14" x14ac:dyDescent="0.2">
      <c r="A5" s="144" t="s">
        <v>27</v>
      </c>
      <c r="B5" s="145" t="s">
        <v>147</v>
      </c>
      <c r="C5" s="145" t="s">
        <v>251</v>
      </c>
      <c r="D5" s="145" t="s">
        <v>194</v>
      </c>
      <c r="E5" s="153">
        <v>13.132199999999999</v>
      </c>
      <c r="F5" s="154">
        <v>3</v>
      </c>
      <c r="G5" s="154">
        <v>3</v>
      </c>
      <c r="H5" s="155">
        <v>1</v>
      </c>
      <c r="I5" s="154">
        <v>3</v>
      </c>
      <c r="J5" s="216">
        <v>1</v>
      </c>
      <c r="K5" s="157">
        <v>0</v>
      </c>
      <c r="L5" s="157">
        <v>0</v>
      </c>
      <c r="M5" s="157">
        <v>0</v>
      </c>
      <c r="N5" s="157">
        <v>0</v>
      </c>
      <c r="O5" s="157">
        <v>0</v>
      </c>
      <c r="P5" s="157">
        <v>0</v>
      </c>
      <c r="Q5" s="157">
        <v>0</v>
      </c>
      <c r="R5" s="157">
        <v>0</v>
      </c>
      <c r="S5" s="157">
        <v>3</v>
      </c>
      <c r="T5" s="157">
        <v>0</v>
      </c>
      <c r="U5" s="157">
        <v>0</v>
      </c>
      <c r="V5" s="157">
        <v>0</v>
      </c>
      <c r="W5" s="170">
        <v>0</v>
      </c>
      <c r="X5" s="157" t="e">
        <f>VLOOKUP(C5,[2]Sheet5!$A$2:$F$28,2,FALSE)</f>
        <v>#N/A</v>
      </c>
      <c r="Y5" s="157" t="e">
        <f>VLOOKUP(C5,[2]Sheet5!$A$2:$F$28,3,FALSE)</f>
        <v>#N/A</v>
      </c>
      <c r="Z5" s="157" t="e">
        <f>VLOOKUP(C5,[2]Sheet5!$A$2:$F$28,4,FALSE)</f>
        <v>#N/A</v>
      </c>
      <c r="AA5" s="157" t="e">
        <f>VLOOKUP(C5,[2]Sheet5!$A$2:$F$28,5,FALSE)</f>
        <v>#N/A</v>
      </c>
      <c r="AB5" s="164" t="e">
        <f>VLOOKUP(C5,[2]Sheet5!$A$2:$F$28,6,FALSE)</f>
        <v>#N/A</v>
      </c>
    </row>
    <row r="6" spans="1:28" ht="14" x14ac:dyDescent="0.2">
      <c r="A6" s="144" t="s">
        <v>27</v>
      </c>
      <c r="B6" s="145" t="s">
        <v>147</v>
      </c>
      <c r="C6" s="145" t="s">
        <v>252</v>
      </c>
      <c r="D6" s="145" t="s">
        <v>194</v>
      </c>
      <c r="E6" s="153">
        <v>13.132199999999999</v>
      </c>
      <c r="F6" s="154">
        <v>1</v>
      </c>
      <c r="G6" s="154">
        <v>0</v>
      </c>
      <c r="H6" s="155">
        <v>0</v>
      </c>
      <c r="I6" s="154">
        <v>0</v>
      </c>
      <c r="J6" s="216"/>
      <c r="K6" s="157">
        <v>0</v>
      </c>
      <c r="L6" s="157">
        <v>0</v>
      </c>
      <c r="M6" s="157">
        <v>0</v>
      </c>
      <c r="N6" s="157">
        <v>0</v>
      </c>
      <c r="O6" s="157">
        <v>0</v>
      </c>
      <c r="P6" s="157">
        <v>0</v>
      </c>
      <c r="Q6" s="157">
        <v>0</v>
      </c>
      <c r="R6" s="157">
        <v>0</v>
      </c>
      <c r="S6" s="157">
        <v>0</v>
      </c>
      <c r="T6" s="157">
        <v>0</v>
      </c>
      <c r="U6" s="157">
        <v>0</v>
      </c>
      <c r="V6" s="157">
        <v>0</v>
      </c>
      <c r="W6" s="170">
        <v>1</v>
      </c>
      <c r="X6" s="157" t="e">
        <f>VLOOKUP(C6,[2]Sheet5!$A$2:$F$28,2,FALSE)</f>
        <v>#N/A</v>
      </c>
      <c r="Y6" s="157" t="e">
        <f>VLOOKUP(C6,[2]Sheet5!$A$2:$F$28,3,FALSE)</f>
        <v>#N/A</v>
      </c>
      <c r="Z6" s="157" t="e">
        <f>VLOOKUP(C6,[2]Sheet5!$A$2:$F$28,4,FALSE)</f>
        <v>#N/A</v>
      </c>
      <c r="AA6" s="157" t="e">
        <f>VLOOKUP(C6,[2]Sheet5!$A$2:$F$28,5,FALSE)</f>
        <v>#N/A</v>
      </c>
      <c r="AB6" s="164" t="e">
        <f>VLOOKUP(C6,[2]Sheet5!$A$2:$F$28,6,FALSE)</f>
        <v>#N/A</v>
      </c>
    </row>
    <row r="7" spans="1:28" ht="14" x14ac:dyDescent="0.2">
      <c r="A7" s="144" t="s">
        <v>27</v>
      </c>
      <c r="B7" s="145" t="s">
        <v>147</v>
      </c>
      <c r="C7" s="145" t="s">
        <v>253</v>
      </c>
      <c r="D7" s="145" t="s">
        <v>192</v>
      </c>
      <c r="E7" s="153">
        <v>13.130599999999999</v>
      </c>
      <c r="F7" s="154"/>
      <c r="G7" s="154"/>
      <c r="H7" s="155"/>
      <c r="I7" s="154">
        <v>0</v>
      </c>
      <c r="J7" s="216"/>
      <c r="W7" s="170"/>
      <c r="X7" s="157" t="e">
        <f>VLOOKUP(C7,[2]Sheet5!$A$2:$F$28,2,FALSE)</f>
        <v>#N/A</v>
      </c>
      <c r="Y7" s="157" t="e">
        <f>VLOOKUP(C7,[2]Sheet5!$A$2:$F$28,3,FALSE)</f>
        <v>#N/A</v>
      </c>
      <c r="Z7" s="157" t="e">
        <f>VLOOKUP(C7,[2]Sheet5!$A$2:$F$28,4,FALSE)</f>
        <v>#N/A</v>
      </c>
      <c r="AA7" s="157" t="e">
        <f>VLOOKUP(C7,[2]Sheet5!$A$2:$F$28,5,FALSE)</f>
        <v>#N/A</v>
      </c>
      <c r="AB7" s="164" t="e">
        <f>VLOOKUP(C7,[2]Sheet5!$A$2:$F$28,6,FALSE)</f>
        <v>#N/A</v>
      </c>
    </row>
    <row r="8" spans="1:28" ht="14" x14ac:dyDescent="0.2">
      <c r="A8" s="144" t="s">
        <v>27</v>
      </c>
      <c r="B8" s="145" t="s">
        <v>147</v>
      </c>
      <c r="C8" s="145" t="s">
        <v>254</v>
      </c>
      <c r="D8" s="145" t="s">
        <v>195</v>
      </c>
      <c r="E8" s="153">
        <v>13.132300000000001</v>
      </c>
      <c r="F8" s="154">
        <v>2</v>
      </c>
      <c r="G8" s="154">
        <v>1</v>
      </c>
      <c r="H8" s="155">
        <v>0.5</v>
      </c>
      <c r="I8" s="154">
        <v>1</v>
      </c>
      <c r="J8" s="216">
        <v>1</v>
      </c>
      <c r="K8" s="157">
        <v>0</v>
      </c>
      <c r="L8" s="157">
        <v>0</v>
      </c>
      <c r="M8" s="157">
        <v>0</v>
      </c>
      <c r="N8" s="157">
        <v>0</v>
      </c>
      <c r="O8" s="157">
        <v>0</v>
      </c>
      <c r="P8" s="157">
        <v>0</v>
      </c>
      <c r="Q8" s="157">
        <v>0</v>
      </c>
      <c r="R8" s="157">
        <v>0</v>
      </c>
      <c r="S8" s="157">
        <v>1</v>
      </c>
      <c r="T8" s="157">
        <v>0</v>
      </c>
      <c r="U8" s="157">
        <v>0</v>
      </c>
      <c r="V8" s="157">
        <v>0</v>
      </c>
      <c r="W8" s="170">
        <v>1</v>
      </c>
      <c r="X8" s="157" t="e">
        <f>VLOOKUP(C8,[2]Sheet5!$A$2:$F$28,2,FALSE)</f>
        <v>#N/A</v>
      </c>
      <c r="Y8" s="157" t="e">
        <f>VLOOKUP(C8,[2]Sheet5!$A$2:$F$28,3,FALSE)</f>
        <v>#N/A</v>
      </c>
      <c r="Z8" s="157" t="e">
        <f>VLOOKUP(C8,[2]Sheet5!$A$2:$F$28,4,FALSE)</f>
        <v>#N/A</v>
      </c>
      <c r="AA8" s="157" t="e">
        <f>VLOOKUP(C8,[2]Sheet5!$A$2:$F$28,5,FALSE)</f>
        <v>#N/A</v>
      </c>
      <c r="AB8" s="164" t="e">
        <f>VLOOKUP(C8,[2]Sheet5!$A$2:$F$28,6,FALSE)</f>
        <v>#N/A</v>
      </c>
    </row>
    <row r="9" spans="1:28" ht="14" x14ac:dyDescent="0.2">
      <c r="A9" s="144" t="s">
        <v>27</v>
      </c>
      <c r="B9" s="145" t="s">
        <v>147</v>
      </c>
      <c r="C9" s="145" t="s">
        <v>255</v>
      </c>
      <c r="D9" s="145" t="s">
        <v>195</v>
      </c>
      <c r="E9" s="153">
        <v>13.132300000000001</v>
      </c>
      <c r="F9" s="154">
        <v>1</v>
      </c>
      <c r="G9" s="154">
        <v>0</v>
      </c>
      <c r="H9" s="155">
        <v>0</v>
      </c>
      <c r="I9" s="154">
        <v>0</v>
      </c>
      <c r="J9" s="216"/>
      <c r="K9" s="157">
        <v>0</v>
      </c>
      <c r="L9" s="157">
        <v>0</v>
      </c>
      <c r="M9" s="157">
        <v>0</v>
      </c>
      <c r="N9" s="157">
        <v>0</v>
      </c>
      <c r="O9" s="157">
        <v>0</v>
      </c>
      <c r="P9" s="157">
        <v>0</v>
      </c>
      <c r="Q9" s="157">
        <v>0</v>
      </c>
      <c r="R9" s="157">
        <v>0</v>
      </c>
      <c r="S9" s="157">
        <v>0</v>
      </c>
      <c r="T9" s="157">
        <v>0</v>
      </c>
      <c r="U9" s="157">
        <v>0</v>
      </c>
      <c r="V9" s="157">
        <v>0</v>
      </c>
      <c r="W9" s="170">
        <v>1</v>
      </c>
      <c r="X9" s="157" t="e">
        <f>VLOOKUP(C9,[2]Sheet5!$A$2:$F$28,2,FALSE)</f>
        <v>#N/A</v>
      </c>
      <c r="Y9" s="157" t="e">
        <f>VLOOKUP(C9,[2]Sheet5!$A$2:$F$28,3,FALSE)</f>
        <v>#N/A</v>
      </c>
      <c r="Z9" s="157" t="e">
        <f>VLOOKUP(C9,[2]Sheet5!$A$2:$F$28,4,FALSE)</f>
        <v>#N/A</v>
      </c>
      <c r="AA9" s="157" t="e">
        <f>VLOOKUP(C9,[2]Sheet5!$A$2:$F$28,5,FALSE)</f>
        <v>#N/A</v>
      </c>
      <c r="AB9" s="164" t="e">
        <f>VLOOKUP(C9,[2]Sheet5!$A$2:$F$28,6,FALSE)</f>
        <v>#N/A</v>
      </c>
    </row>
    <row r="10" spans="1:28" ht="14" x14ac:dyDescent="0.2">
      <c r="A10" s="144" t="s">
        <v>27</v>
      </c>
      <c r="B10" s="145" t="s">
        <v>147</v>
      </c>
      <c r="C10" s="145" t="s">
        <v>256</v>
      </c>
      <c r="D10" s="145" t="s">
        <v>197</v>
      </c>
      <c r="E10" s="153">
        <v>13.1305</v>
      </c>
      <c r="F10" s="154">
        <v>18</v>
      </c>
      <c r="G10" s="154">
        <v>13</v>
      </c>
      <c r="H10" s="155">
        <v>0.72222222222222221</v>
      </c>
      <c r="I10" s="154">
        <v>13</v>
      </c>
      <c r="J10" s="216">
        <v>1</v>
      </c>
      <c r="K10" s="157">
        <v>0</v>
      </c>
      <c r="L10" s="157">
        <v>0</v>
      </c>
      <c r="M10" s="157">
        <v>0</v>
      </c>
      <c r="N10" s="157">
        <v>0</v>
      </c>
      <c r="O10" s="157">
        <v>0</v>
      </c>
      <c r="P10" s="157">
        <v>0</v>
      </c>
      <c r="Q10" s="157">
        <v>0</v>
      </c>
      <c r="R10" s="157">
        <v>0</v>
      </c>
      <c r="S10" s="157">
        <v>13</v>
      </c>
      <c r="T10" s="157">
        <v>0</v>
      </c>
      <c r="U10" s="157">
        <v>0</v>
      </c>
      <c r="V10" s="157">
        <v>0</v>
      </c>
      <c r="W10" s="170">
        <v>5</v>
      </c>
      <c r="X10" s="157" t="e">
        <f>VLOOKUP(C10,[2]Sheet5!$A$2:$F$28,2,FALSE)</f>
        <v>#N/A</v>
      </c>
      <c r="Y10" s="157" t="e">
        <f>VLOOKUP(C10,[2]Sheet5!$A$2:$F$28,3,FALSE)</f>
        <v>#N/A</v>
      </c>
      <c r="Z10" s="157" t="e">
        <f>VLOOKUP(C10,[2]Sheet5!$A$2:$F$28,4,FALSE)</f>
        <v>#N/A</v>
      </c>
      <c r="AA10" s="157" t="e">
        <f>VLOOKUP(C10,[2]Sheet5!$A$2:$F$28,5,FALSE)</f>
        <v>#N/A</v>
      </c>
      <c r="AB10" s="164" t="e">
        <f>VLOOKUP(C10,[2]Sheet5!$A$2:$F$28,6,FALSE)</f>
        <v>#N/A</v>
      </c>
    </row>
    <row r="11" spans="1:28" ht="14" x14ac:dyDescent="0.2">
      <c r="A11" s="144" t="s">
        <v>27</v>
      </c>
      <c r="B11" s="145" t="s">
        <v>147</v>
      </c>
      <c r="C11" s="145" t="s">
        <v>257</v>
      </c>
      <c r="D11" s="145" t="s">
        <v>197</v>
      </c>
      <c r="E11" s="153">
        <v>13.1305</v>
      </c>
      <c r="F11" s="154">
        <v>1</v>
      </c>
      <c r="G11" s="154">
        <v>0</v>
      </c>
      <c r="H11" s="155">
        <v>0</v>
      </c>
      <c r="I11" s="154">
        <v>0</v>
      </c>
      <c r="J11" s="216"/>
      <c r="K11" s="157">
        <v>0</v>
      </c>
      <c r="L11" s="157">
        <v>0</v>
      </c>
      <c r="M11" s="157">
        <v>0</v>
      </c>
      <c r="N11" s="157">
        <v>0</v>
      </c>
      <c r="O11" s="157">
        <v>0</v>
      </c>
      <c r="P11" s="157">
        <v>0</v>
      </c>
      <c r="Q11" s="157">
        <v>0</v>
      </c>
      <c r="R11" s="157">
        <v>0</v>
      </c>
      <c r="S11" s="157">
        <v>0</v>
      </c>
      <c r="T11" s="157">
        <v>0</v>
      </c>
      <c r="U11" s="157">
        <v>0</v>
      </c>
      <c r="V11" s="157">
        <v>0</v>
      </c>
      <c r="W11" s="170">
        <v>1</v>
      </c>
      <c r="X11" s="157" t="e">
        <f>VLOOKUP(C11,[2]Sheet5!$A$2:$F$28,2,FALSE)</f>
        <v>#N/A</v>
      </c>
      <c r="Y11" s="157" t="e">
        <f>VLOOKUP(C11,[2]Sheet5!$A$2:$F$28,3,FALSE)</f>
        <v>#N/A</v>
      </c>
      <c r="Z11" s="157" t="e">
        <f>VLOOKUP(C11,[2]Sheet5!$A$2:$F$28,4,FALSE)</f>
        <v>#N/A</v>
      </c>
      <c r="AA11" s="157" t="e">
        <f>VLOOKUP(C11,[2]Sheet5!$A$2:$F$28,5,FALSE)</f>
        <v>#N/A</v>
      </c>
      <c r="AB11" s="164" t="e">
        <f>VLOOKUP(C11,[2]Sheet5!$A$2:$F$28,6,FALSE)</f>
        <v>#N/A</v>
      </c>
    </row>
    <row r="12" spans="1:28" ht="14" x14ac:dyDescent="0.2">
      <c r="A12" s="144" t="s">
        <v>27</v>
      </c>
      <c r="B12" s="145" t="s">
        <v>147</v>
      </c>
      <c r="C12" s="145" t="s">
        <v>258</v>
      </c>
      <c r="D12" s="145" t="s">
        <v>199</v>
      </c>
      <c r="E12" s="153">
        <v>13.133699999999999</v>
      </c>
      <c r="F12" s="154">
        <v>1</v>
      </c>
      <c r="G12" s="154">
        <v>1</v>
      </c>
      <c r="H12" s="155">
        <v>1</v>
      </c>
      <c r="I12" s="154">
        <v>0</v>
      </c>
      <c r="J12" s="216">
        <v>0</v>
      </c>
      <c r="K12" s="157">
        <v>0</v>
      </c>
      <c r="L12" s="157">
        <v>0</v>
      </c>
      <c r="M12" s="157">
        <v>0</v>
      </c>
      <c r="N12" s="157">
        <v>0</v>
      </c>
      <c r="O12" s="157">
        <v>0</v>
      </c>
      <c r="P12" s="157">
        <v>0</v>
      </c>
      <c r="Q12" s="157">
        <v>0</v>
      </c>
      <c r="R12" s="157">
        <v>0</v>
      </c>
      <c r="S12" s="157">
        <v>0</v>
      </c>
      <c r="T12" s="157">
        <v>0</v>
      </c>
      <c r="U12" s="157">
        <v>0</v>
      </c>
      <c r="V12" s="157">
        <v>1</v>
      </c>
      <c r="W12" s="170">
        <v>0</v>
      </c>
      <c r="X12" s="157" t="e">
        <f>VLOOKUP(C12,[2]Sheet5!$A$2:$F$28,2,FALSE)</f>
        <v>#N/A</v>
      </c>
      <c r="Y12" s="157" t="e">
        <f>VLOOKUP(C12,[2]Sheet5!$A$2:$F$28,3,FALSE)</f>
        <v>#N/A</v>
      </c>
      <c r="Z12" s="157" t="e">
        <f>VLOOKUP(C12,[2]Sheet5!$A$2:$F$28,4,FALSE)</f>
        <v>#N/A</v>
      </c>
      <c r="AA12" s="157" t="e">
        <f>VLOOKUP(C12,[2]Sheet5!$A$2:$F$28,5,FALSE)</f>
        <v>#N/A</v>
      </c>
      <c r="AB12" s="164" t="e">
        <f>VLOOKUP(C12,[2]Sheet5!$A$2:$F$28,6,FALSE)</f>
        <v>#N/A</v>
      </c>
    </row>
    <row r="13" spans="1:28" ht="14" x14ac:dyDescent="0.2">
      <c r="A13" s="144" t="s">
        <v>27</v>
      </c>
      <c r="B13" s="145" t="s">
        <v>147</v>
      </c>
      <c r="C13" s="145" t="s">
        <v>259</v>
      </c>
      <c r="D13" s="145" t="s">
        <v>260</v>
      </c>
      <c r="E13" s="153">
        <v>13.1325</v>
      </c>
      <c r="F13" s="154"/>
      <c r="G13" s="154"/>
      <c r="H13" s="155"/>
      <c r="I13" s="154">
        <v>0</v>
      </c>
      <c r="J13" s="216"/>
      <c r="W13" s="170"/>
      <c r="X13" s="157" t="e">
        <f>VLOOKUP(C13,[2]Sheet5!$A$2:$F$28,2,FALSE)</f>
        <v>#N/A</v>
      </c>
      <c r="Y13" s="157" t="e">
        <f>VLOOKUP(C13,[2]Sheet5!$A$2:$F$28,3,FALSE)</f>
        <v>#N/A</v>
      </c>
      <c r="Z13" s="157" t="e">
        <f>VLOOKUP(C13,[2]Sheet5!$A$2:$F$28,4,FALSE)</f>
        <v>#N/A</v>
      </c>
      <c r="AA13" s="157" t="e">
        <f>VLOOKUP(C13,[2]Sheet5!$A$2:$F$28,5,FALSE)</f>
        <v>#N/A</v>
      </c>
      <c r="AB13" s="164" t="e">
        <f>VLOOKUP(C13,[2]Sheet5!$A$2:$F$28,6,FALSE)</f>
        <v>#N/A</v>
      </c>
    </row>
    <row r="14" spans="1:28" ht="14" x14ac:dyDescent="0.2">
      <c r="A14" s="144" t="s">
        <v>27</v>
      </c>
      <c r="B14" s="145" t="s">
        <v>147</v>
      </c>
      <c r="C14" s="145" t="s">
        <v>261</v>
      </c>
      <c r="D14" s="145" t="s">
        <v>262</v>
      </c>
      <c r="E14" s="153">
        <v>13.130599999999999</v>
      </c>
      <c r="F14" s="154">
        <v>1</v>
      </c>
      <c r="G14" s="154">
        <v>0</v>
      </c>
      <c r="H14" s="155">
        <v>0</v>
      </c>
      <c r="I14" s="154">
        <v>0</v>
      </c>
      <c r="J14" s="216"/>
      <c r="K14" s="157">
        <v>0</v>
      </c>
      <c r="L14" s="157">
        <v>0</v>
      </c>
      <c r="M14" s="157">
        <v>0</v>
      </c>
      <c r="N14" s="157">
        <v>0</v>
      </c>
      <c r="O14" s="157">
        <v>0</v>
      </c>
      <c r="P14" s="157">
        <v>0</v>
      </c>
      <c r="Q14" s="157">
        <v>0</v>
      </c>
      <c r="R14" s="157">
        <v>0</v>
      </c>
      <c r="S14" s="157">
        <v>0</v>
      </c>
      <c r="T14" s="157">
        <v>0</v>
      </c>
      <c r="U14" s="157">
        <v>0</v>
      </c>
      <c r="V14" s="157">
        <v>0</v>
      </c>
      <c r="W14" s="170">
        <v>1</v>
      </c>
      <c r="X14" s="157" t="e">
        <f>VLOOKUP(C14,[2]Sheet5!$A$2:$F$28,2,FALSE)</f>
        <v>#N/A</v>
      </c>
      <c r="Y14" s="157" t="e">
        <f>VLOOKUP(C14,[2]Sheet5!$A$2:$F$28,3,FALSE)</f>
        <v>#N/A</v>
      </c>
      <c r="Z14" s="157" t="e">
        <f>VLOOKUP(C14,[2]Sheet5!$A$2:$F$28,4,FALSE)</f>
        <v>#N/A</v>
      </c>
      <c r="AA14" s="157" t="e">
        <f>VLOOKUP(C14,[2]Sheet5!$A$2:$F$28,5,FALSE)</f>
        <v>#N/A</v>
      </c>
      <c r="AB14" s="164" t="e">
        <f>VLOOKUP(C14,[2]Sheet5!$A$2:$F$28,6,FALSE)</f>
        <v>#N/A</v>
      </c>
    </row>
    <row r="15" spans="1:28" ht="14" x14ac:dyDescent="0.2">
      <c r="A15" s="144" t="s">
        <v>27</v>
      </c>
      <c r="B15" s="145" t="s">
        <v>147</v>
      </c>
      <c r="C15" s="145" t="s">
        <v>360</v>
      </c>
      <c r="D15" s="145" t="s">
        <v>262</v>
      </c>
      <c r="E15" s="153">
        <v>13.130599999999999</v>
      </c>
      <c r="F15" s="154"/>
      <c r="G15" s="154"/>
      <c r="H15" s="155"/>
      <c r="I15" s="154">
        <v>0</v>
      </c>
      <c r="J15" s="216"/>
      <c r="W15" s="170"/>
      <c r="X15" s="157" t="e">
        <f>VLOOKUP(C15,[2]Sheet5!$A$2:$F$28,2,FALSE)</f>
        <v>#N/A</v>
      </c>
      <c r="Y15" s="157" t="e">
        <f>VLOOKUP(C15,[2]Sheet5!$A$2:$F$28,3,FALSE)</f>
        <v>#N/A</v>
      </c>
      <c r="Z15" s="157" t="e">
        <f>VLOOKUP(C15,[2]Sheet5!$A$2:$F$28,4,FALSE)</f>
        <v>#N/A</v>
      </c>
      <c r="AA15" s="157" t="e">
        <f>VLOOKUP(C15,[2]Sheet5!$A$2:$F$28,5,FALSE)</f>
        <v>#N/A</v>
      </c>
      <c r="AB15" s="164" t="e">
        <f>VLOOKUP(C15,[2]Sheet5!$A$2:$F$28,6,FALSE)</f>
        <v>#N/A</v>
      </c>
    </row>
    <row r="16" spans="1:28" ht="14" x14ac:dyDescent="0.2">
      <c r="A16" s="144" t="s">
        <v>27</v>
      </c>
      <c r="B16" s="145" t="s">
        <v>147</v>
      </c>
      <c r="C16" s="145" t="s">
        <v>263</v>
      </c>
      <c r="D16" s="145" t="s">
        <v>201</v>
      </c>
      <c r="E16" s="153">
        <v>13.1311</v>
      </c>
      <c r="F16" s="154">
        <v>5</v>
      </c>
      <c r="G16" s="154">
        <v>4</v>
      </c>
      <c r="H16" s="155">
        <v>0.8</v>
      </c>
      <c r="I16" s="154">
        <v>4</v>
      </c>
      <c r="J16" s="216">
        <v>1</v>
      </c>
      <c r="K16" s="157">
        <v>0</v>
      </c>
      <c r="L16" s="157">
        <v>0</v>
      </c>
      <c r="M16" s="157">
        <v>0</v>
      </c>
      <c r="N16" s="157">
        <v>0</v>
      </c>
      <c r="O16" s="157">
        <v>0</v>
      </c>
      <c r="P16" s="157">
        <v>0</v>
      </c>
      <c r="Q16" s="157">
        <v>0</v>
      </c>
      <c r="R16" s="157">
        <v>0</v>
      </c>
      <c r="S16" s="157">
        <v>4</v>
      </c>
      <c r="T16" s="157">
        <v>0</v>
      </c>
      <c r="U16" s="157">
        <v>0</v>
      </c>
      <c r="V16" s="157">
        <v>0</v>
      </c>
      <c r="W16" s="170">
        <v>1</v>
      </c>
      <c r="X16" s="157" t="e">
        <f>VLOOKUP(C16,[2]Sheet5!$A$2:$F$28,2,FALSE)</f>
        <v>#N/A</v>
      </c>
      <c r="Y16" s="157" t="e">
        <f>VLOOKUP(C16,[2]Sheet5!$A$2:$F$28,3,FALSE)</f>
        <v>#N/A</v>
      </c>
      <c r="Z16" s="157" t="e">
        <f>VLOOKUP(C16,[2]Sheet5!$A$2:$F$28,4,FALSE)</f>
        <v>#N/A</v>
      </c>
      <c r="AA16" s="157" t="e">
        <f>VLOOKUP(C16,[2]Sheet5!$A$2:$F$28,5,FALSE)</f>
        <v>#N/A</v>
      </c>
      <c r="AB16" s="164" t="e">
        <f>VLOOKUP(C16,[2]Sheet5!$A$2:$F$28,6,FALSE)</f>
        <v>#N/A</v>
      </c>
    </row>
    <row r="17" spans="1:28" ht="14" x14ac:dyDescent="0.2">
      <c r="A17" s="144" t="s">
        <v>27</v>
      </c>
      <c r="B17" s="145" t="s">
        <v>147</v>
      </c>
      <c r="C17" s="145" t="s">
        <v>264</v>
      </c>
      <c r="D17" s="145" t="s">
        <v>201</v>
      </c>
      <c r="E17" s="153">
        <v>13.1311</v>
      </c>
      <c r="F17" s="154">
        <v>5</v>
      </c>
      <c r="G17" s="154">
        <v>0</v>
      </c>
      <c r="H17" s="155">
        <v>0</v>
      </c>
      <c r="I17" s="154">
        <v>0</v>
      </c>
      <c r="J17" s="216"/>
      <c r="K17" s="157">
        <v>0</v>
      </c>
      <c r="L17" s="157">
        <v>0</v>
      </c>
      <c r="M17" s="157">
        <v>0</v>
      </c>
      <c r="N17" s="157">
        <v>0</v>
      </c>
      <c r="O17" s="157">
        <v>0</v>
      </c>
      <c r="P17" s="157">
        <v>0</v>
      </c>
      <c r="Q17" s="157">
        <v>0</v>
      </c>
      <c r="R17" s="157">
        <v>0</v>
      </c>
      <c r="S17" s="157">
        <v>0</v>
      </c>
      <c r="T17" s="157">
        <v>0</v>
      </c>
      <c r="U17" s="157">
        <v>0</v>
      </c>
      <c r="V17" s="157">
        <v>0</v>
      </c>
      <c r="W17" s="170">
        <v>5</v>
      </c>
      <c r="X17" s="157" t="e">
        <f>VLOOKUP(C17,[2]Sheet5!$A$2:$F$28,2,FALSE)</f>
        <v>#N/A</v>
      </c>
      <c r="Y17" s="157" t="e">
        <f>VLOOKUP(C17,[2]Sheet5!$A$2:$F$28,3,FALSE)</f>
        <v>#N/A</v>
      </c>
      <c r="Z17" s="157" t="e">
        <f>VLOOKUP(C17,[2]Sheet5!$A$2:$F$28,4,FALSE)</f>
        <v>#N/A</v>
      </c>
      <c r="AA17" s="157" t="e">
        <f>VLOOKUP(C17,[2]Sheet5!$A$2:$F$28,5,FALSE)</f>
        <v>#N/A</v>
      </c>
      <c r="AB17" s="164" t="e">
        <f>VLOOKUP(C17,[2]Sheet5!$A$2:$F$28,6,FALSE)</f>
        <v>#N/A</v>
      </c>
    </row>
    <row r="18" spans="1:28" ht="15" customHeight="1" x14ac:dyDescent="0.2">
      <c r="A18" s="144" t="s">
        <v>27</v>
      </c>
      <c r="B18" s="145" t="s">
        <v>147</v>
      </c>
      <c r="C18" s="145" t="s">
        <v>265</v>
      </c>
      <c r="D18" s="145" t="s">
        <v>266</v>
      </c>
      <c r="E18" s="153">
        <v>13.132899999999999</v>
      </c>
      <c r="F18" s="154">
        <v>1</v>
      </c>
      <c r="G18" s="154">
        <v>1</v>
      </c>
      <c r="H18" s="155">
        <v>1</v>
      </c>
      <c r="I18" s="154">
        <v>1</v>
      </c>
      <c r="J18" s="216">
        <v>1</v>
      </c>
      <c r="K18" s="157">
        <v>0</v>
      </c>
      <c r="L18" s="157">
        <v>0</v>
      </c>
      <c r="M18" s="157">
        <v>0</v>
      </c>
      <c r="N18" s="157">
        <v>0</v>
      </c>
      <c r="O18" s="157">
        <v>0</v>
      </c>
      <c r="P18" s="157">
        <v>0</v>
      </c>
      <c r="Q18" s="157">
        <v>0</v>
      </c>
      <c r="R18" s="157">
        <v>0</v>
      </c>
      <c r="S18" s="157">
        <v>1</v>
      </c>
      <c r="T18" s="157">
        <v>0</v>
      </c>
      <c r="U18" s="157">
        <v>0</v>
      </c>
      <c r="V18" s="157">
        <v>0</v>
      </c>
      <c r="W18" s="170">
        <v>0</v>
      </c>
      <c r="X18" s="157" t="e">
        <f>VLOOKUP(C18,[2]Sheet5!$A$2:$F$28,2,FALSE)</f>
        <v>#N/A</v>
      </c>
      <c r="Y18" s="157" t="e">
        <f>VLOOKUP(C18,[2]Sheet5!$A$2:$F$28,3,FALSE)</f>
        <v>#N/A</v>
      </c>
      <c r="Z18" s="157" t="e">
        <f>VLOOKUP(C18,[2]Sheet5!$A$2:$F$28,4,FALSE)</f>
        <v>#N/A</v>
      </c>
      <c r="AA18" s="157" t="e">
        <f>VLOOKUP(C18,[2]Sheet5!$A$2:$F$28,5,FALSE)</f>
        <v>#N/A</v>
      </c>
      <c r="AB18" s="164" t="e">
        <f>VLOOKUP(C18,[2]Sheet5!$A$2:$F$28,6,FALSE)</f>
        <v>#N/A</v>
      </c>
    </row>
    <row r="19" spans="1:28" ht="15" customHeight="1" x14ac:dyDescent="0.2">
      <c r="A19" s="144" t="s">
        <v>27</v>
      </c>
      <c r="B19" s="144" t="s">
        <v>147</v>
      </c>
      <c r="C19" s="146" t="s">
        <v>430</v>
      </c>
      <c r="D19" s="168" t="s">
        <v>431</v>
      </c>
      <c r="E19" s="171">
        <v>13.132899999999999</v>
      </c>
      <c r="F19" s="154"/>
      <c r="G19" s="154"/>
      <c r="H19" s="155"/>
      <c r="I19" s="154">
        <v>0</v>
      </c>
      <c r="J19" s="216"/>
      <c r="W19" s="170"/>
      <c r="X19" s="157" t="e">
        <f>VLOOKUP(C19,[2]Sheet5!$A$2:$F$28,2,FALSE)</f>
        <v>#N/A</v>
      </c>
      <c r="Y19" s="157" t="e">
        <f>VLOOKUP(C19,[2]Sheet5!$A$2:$F$28,3,FALSE)</f>
        <v>#N/A</v>
      </c>
      <c r="Z19" s="157" t="e">
        <f>VLOOKUP(C19,[2]Sheet5!$A$2:$F$28,4,FALSE)</f>
        <v>#N/A</v>
      </c>
      <c r="AA19" s="157" t="e">
        <f>VLOOKUP(C19,[2]Sheet5!$A$2:$F$28,5,FALSE)</f>
        <v>#N/A</v>
      </c>
      <c r="AB19" s="164" t="e">
        <f>VLOOKUP(C19,[2]Sheet5!$A$2:$F$28,6,FALSE)</f>
        <v>#N/A</v>
      </c>
    </row>
    <row r="20" spans="1:28" ht="15" customHeight="1" x14ac:dyDescent="0.2">
      <c r="A20" s="144" t="s">
        <v>27</v>
      </c>
      <c r="B20" s="145" t="s">
        <v>147</v>
      </c>
      <c r="C20" s="145" t="s">
        <v>267</v>
      </c>
      <c r="D20" s="145" t="s">
        <v>204</v>
      </c>
      <c r="E20" s="153">
        <v>13.132999999999999</v>
      </c>
      <c r="F20" s="154">
        <v>11</v>
      </c>
      <c r="G20" s="154">
        <v>8</v>
      </c>
      <c r="H20" s="155">
        <v>0.72727272727272729</v>
      </c>
      <c r="I20" s="154">
        <v>8</v>
      </c>
      <c r="J20" s="216">
        <v>1</v>
      </c>
      <c r="K20" s="157">
        <v>0</v>
      </c>
      <c r="L20" s="157">
        <v>0</v>
      </c>
      <c r="M20" s="157">
        <v>0</v>
      </c>
      <c r="N20" s="157">
        <v>0</v>
      </c>
      <c r="O20" s="157">
        <v>0</v>
      </c>
      <c r="P20" s="157">
        <v>0</v>
      </c>
      <c r="Q20" s="157">
        <v>0</v>
      </c>
      <c r="R20" s="157">
        <v>0</v>
      </c>
      <c r="S20" s="157">
        <v>8</v>
      </c>
      <c r="T20" s="157">
        <v>0</v>
      </c>
      <c r="U20" s="157">
        <v>0</v>
      </c>
      <c r="V20" s="157">
        <v>0</v>
      </c>
      <c r="W20" s="170">
        <v>3</v>
      </c>
      <c r="X20" s="157" t="e">
        <f>VLOOKUP(C20,[2]Sheet5!$A$2:$F$28,2,FALSE)</f>
        <v>#N/A</v>
      </c>
      <c r="Y20" s="157" t="e">
        <f>VLOOKUP(C20,[2]Sheet5!$A$2:$F$28,3,FALSE)</f>
        <v>#N/A</v>
      </c>
      <c r="Z20" s="157" t="e">
        <f>VLOOKUP(C20,[2]Sheet5!$A$2:$F$28,4,FALSE)</f>
        <v>#N/A</v>
      </c>
      <c r="AA20" s="157" t="e">
        <f>VLOOKUP(C20,[2]Sheet5!$A$2:$F$28,5,FALSE)</f>
        <v>#N/A</v>
      </c>
      <c r="AB20" s="164" t="e">
        <f>VLOOKUP(C20,[2]Sheet5!$A$2:$F$28,6,FALSE)</f>
        <v>#N/A</v>
      </c>
    </row>
    <row r="21" spans="1:28" ht="14" x14ac:dyDescent="0.2">
      <c r="A21" s="144" t="s">
        <v>27</v>
      </c>
      <c r="B21" s="145" t="s">
        <v>147</v>
      </c>
      <c r="C21" s="145" t="s">
        <v>268</v>
      </c>
      <c r="D21" s="145" t="s">
        <v>204</v>
      </c>
      <c r="E21" s="153">
        <v>13.132999999999999</v>
      </c>
      <c r="F21" s="154">
        <v>2</v>
      </c>
      <c r="G21" s="154">
        <v>2</v>
      </c>
      <c r="H21" s="155">
        <v>1</v>
      </c>
      <c r="I21" s="154">
        <v>2</v>
      </c>
      <c r="J21" s="216">
        <v>1</v>
      </c>
      <c r="K21" s="157">
        <v>1</v>
      </c>
      <c r="L21" s="157">
        <v>1</v>
      </c>
      <c r="M21" s="157">
        <v>0</v>
      </c>
      <c r="N21" s="157">
        <v>0</v>
      </c>
      <c r="O21" s="157">
        <v>0</v>
      </c>
      <c r="P21" s="157">
        <v>0</v>
      </c>
      <c r="Q21" s="157">
        <v>0</v>
      </c>
      <c r="R21" s="157">
        <v>0</v>
      </c>
      <c r="S21" s="157">
        <v>0</v>
      </c>
      <c r="T21" s="157">
        <v>0</v>
      </c>
      <c r="U21" s="157">
        <v>0</v>
      </c>
      <c r="V21" s="157">
        <v>0</v>
      </c>
      <c r="W21" s="170">
        <v>0</v>
      </c>
      <c r="X21" s="157" t="e">
        <f>VLOOKUP(C21,[2]Sheet5!$A$2:$F$28,2,FALSE)</f>
        <v>#N/A</v>
      </c>
      <c r="Y21" s="157" t="e">
        <f>VLOOKUP(C21,[2]Sheet5!$A$2:$F$28,3,FALSE)</f>
        <v>#N/A</v>
      </c>
      <c r="Z21" s="157" t="e">
        <f>VLOOKUP(C21,[2]Sheet5!$A$2:$F$28,4,FALSE)</f>
        <v>#N/A</v>
      </c>
      <c r="AA21" s="157" t="e">
        <f>VLOOKUP(C21,[2]Sheet5!$A$2:$F$28,5,FALSE)</f>
        <v>#N/A</v>
      </c>
      <c r="AB21" s="164" t="e">
        <f>VLOOKUP(C21,[2]Sheet5!$A$2:$F$28,6,FALSE)</f>
        <v>#N/A</v>
      </c>
    </row>
    <row r="22" spans="1:28" ht="14" x14ac:dyDescent="0.2">
      <c r="A22" s="144" t="s">
        <v>27</v>
      </c>
      <c r="B22" s="145" t="s">
        <v>147</v>
      </c>
      <c r="C22" s="145" t="s">
        <v>269</v>
      </c>
      <c r="D22" s="145" t="s">
        <v>200</v>
      </c>
      <c r="E22" s="153">
        <v>13.1318</v>
      </c>
      <c r="F22" s="154">
        <v>8</v>
      </c>
      <c r="G22" s="154">
        <v>4</v>
      </c>
      <c r="H22" s="155">
        <v>0.5</v>
      </c>
      <c r="I22" s="154">
        <v>4</v>
      </c>
      <c r="J22" s="216">
        <v>1</v>
      </c>
      <c r="K22" s="157">
        <v>0</v>
      </c>
      <c r="L22" s="157">
        <v>0</v>
      </c>
      <c r="M22" s="157">
        <v>0</v>
      </c>
      <c r="N22" s="157">
        <v>0</v>
      </c>
      <c r="O22" s="157">
        <v>0</v>
      </c>
      <c r="P22" s="157">
        <v>0</v>
      </c>
      <c r="Q22" s="157">
        <v>0</v>
      </c>
      <c r="R22" s="157">
        <v>0</v>
      </c>
      <c r="S22" s="157">
        <v>4</v>
      </c>
      <c r="T22" s="157">
        <v>0</v>
      </c>
      <c r="U22" s="157">
        <v>0</v>
      </c>
      <c r="V22" s="157">
        <v>0</v>
      </c>
      <c r="W22" s="170">
        <v>4</v>
      </c>
      <c r="X22" s="157" t="e">
        <f>VLOOKUP(C22,[2]Sheet5!$A$2:$F$28,2,FALSE)</f>
        <v>#N/A</v>
      </c>
      <c r="Y22" s="157" t="e">
        <f>VLOOKUP(C22,[2]Sheet5!$A$2:$F$28,3,FALSE)</f>
        <v>#N/A</v>
      </c>
      <c r="Z22" s="157" t="e">
        <f>VLOOKUP(C22,[2]Sheet5!$A$2:$F$28,4,FALSE)</f>
        <v>#N/A</v>
      </c>
      <c r="AA22" s="157" t="e">
        <f>VLOOKUP(C22,[2]Sheet5!$A$2:$F$28,5,FALSE)</f>
        <v>#N/A</v>
      </c>
      <c r="AB22" s="164" t="e">
        <f>VLOOKUP(C22,[2]Sheet5!$A$2:$F$28,6,FALSE)</f>
        <v>#N/A</v>
      </c>
    </row>
    <row r="23" spans="1:28" ht="14" x14ac:dyDescent="0.2">
      <c r="A23" s="144" t="s">
        <v>27</v>
      </c>
      <c r="B23" s="145" t="s">
        <v>147</v>
      </c>
      <c r="C23" s="145" t="s">
        <v>270</v>
      </c>
      <c r="D23" s="145" t="s">
        <v>200</v>
      </c>
      <c r="E23" s="153">
        <v>13.1318</v>
      </c>
      <c r="F23" s="154">
        <v>19</v>
      </c>
      <c r="G23" s="154">
        <v>3</v>
      </c>
      <c r="H23" s="155">
        <v>0.15789473684210525</v>
      </c>
      <c r="I23" s="154">
        <v>1</v>
      </c>
      <c r="J23" s="216">
        <v>0.33333333333333331</v>
      </c>
      <c r="K23" s="157">
        <v>1</v>
      </c>
      <c r="L23" s="157">
        <v>0</v>
      </c>
      <c r="M23" s="157">
        <v>0</v>
      </c>
      <c r="N23" s="157">
        <v>0</v>
      </c>
      <c r="O23" s="157">
        <v>0</v>
      </c>
      <c r="P23" s="157">
        <v>0</v>
      </c>
      <c r="Q23" s="157">
        <v>0</v>
      </c>
      <c r="R23" s="157">
        <v>0</v>
      </c>
      <c r="S23" s="157">
        <v>0</v>
      </c>
      <c r="T23" s="157">
        <v>2</v>
      </c>
      <c r="U23" s="157">
        <v>0</v>
      </c>
      <c r="V23" s="157">
        <v>0</v>
      </c>
      <c r="W23" s="170">
        <v>16</v>
      </c>
      <c r="X23" s="157">
        <f>VLOOKUP(C23,[2]Sheet5!$A$2:$F$28,2,FALSE)</f>
        <v>1</v>
      </c>
      <c r="Y23" s="157">
        <f>VLOOKUP(C23,[2]Sheet5!$A$2:$F$28,3,FALSE)</f>
        <v>65000</v>
      </c>
      <c r="Z23" s="157">
        <f>VLOOKUP(C23,[2]Sheet5!$A$2:$F$28,4,FALSE)</f>
        <v>65000</v>
      </c>
      <c r="AA23" s="157">
        <f>VLOOKUP(C23,[2]Sheet5!$A$2:$F$28,5,FALSE)</f>
        <v>65000</v>
      </c>
      <c r="AB23" s="164">
        <f>VLOOKUP(C23,[2]Sheet5!$A$2:$F$28,6,FALSE)</f>
        <v>65000</v>
      </c>
    </row>
    <row r="24" spans="1:28" ht="14" x14ac:dyDescent="0.2">
      <c r="A24" s="144" t="s">
        <v>27</v>
      </c>
      <c r="B24" s="145" t="s">
        <v>147</v>
      </c>
      <c r="C24" s="145" t="s">
        <v>271</v>
      </c>
      <c r="D24" s="145" t="s">
        <v>149</v>
      </c>
      <c r="E24" s="153">
        <v>13.1401</v>
      </c>
      <c r="F24" s="154"/>
      <c r="G24" s="154"/>
      <c r="H24" s="155"/>
      <c r="I24" s="154">
        <v>0</v>
      </c>
      <c r="J24" s="216"/>
      <c r="W24" s="170"/>
      <c r="X24" s="157" t="e">
        <f>VLOOKUP(C24,[2]Sheet5!$A$2:$F$28,2,FALSE)</f>
        <v>#N/A</v>
      </c>
      <c r="Y24" s="157" t="e">
        <f>VLOOKUP(C24,[2]Sheet5!$A$2:$F$28,3,FALSE)</f>
        <v>#N/A</v>
      </c>
      <c r="Z24" s="157" t="e">
        <f>VLOOKUP(C24,[2]Sheet5!$A$2:$F$28,4,FALSE)</f>
        <v>#N/A</v>
      </c>
      <c r="AA24" s="157" t="e">
        <f>VLOOKUP(C24,[2]Sheet5!$A$2:$F$28,5,FALSE)</f>
        <v>#N/A</v>
      </c>
      <c r="AB24" s="164" t="e">
        <f>VLOOKUP(C24,[2]Sheet5!$A$2:$F$28,6,FALSE)</f>
        <v>#N/A</v>
      </c>
    </row>
    <row r="25" spans="1:28" ht="14" x14ac:dyDescent="0.2">
      <c r="A25" s="144" t="s">
        <v>27</v>
      </c>
      <c r="B25" s="157" t="s">
        <v>147</v>
      </c>
      <c r="C25" s="157" t="s">
        <v>432</v>
      </c>
      <c r="D25" s="169" t="s">
        <v>433</v>
      </c>
      <c r="E25" s="153">
        <v>13.131500000000001</v>
      </c>
      <c r="F25" s="154">
        <v>5</v>
      </c>
      <c r="G25" s="154">
        <v>1</v>
      </c>
      <c r="H25" s="155">
        <v>0.2</v>
      </c>
      <c r="I25" s="154">
        <v>1</v>
      </c>
      <c r="J25" s="216">
        <v>1</v>
      </c>
      <c r="K25" s="157">
        <v>0</v>
      </c>
      <c r="L25" s="157">
        <v>0</v>
      </c>
      <c r="M25" s="157">
        <v>0</v>
      </c>
      <c r="N25" s="157">
        <v>0</v>
      </c>
      <c r="O25" s="157">
        <v>0</v>
      </c>
      <c r="P25" s="157">
        <v>0</v>
      </c>
      <c r="Q25" s="157">
        <v>0</v>
      </c>
      <c r="R25" s="157">
        <v>0</v>
      </c>
      <c r="S25" s="157">
        <v>1</v>
      </c>
      <c r="T25" s="157">
        <v>0</v>
      </c>
      <c r="U25" s="157">
        <v>0</v>
      </c>
      <c r="V25" s="157">
        <v>0</v>
      </c>
      <c r="W25" s="170">
        <v>4</v>
      </c>
      <c r="X25" s="157" t="e">
        <f>VLOOKUP(C25,[2]Sheet5!$A$2:$F$28,2,FALSE)</f>
        <v>#N/A</v>
      </c>
      <c r="Y25" s="157" t="e">
        <f>VLOOKUP(C25,[2]Sheet5!$A$2:$F$28,3,FALSE)</f>
        <v>#N/A</v>
      </c>
      <c r="Z25" s="157" t="e">
        <f>VLOOKUP(C25,[2]Sheet5!$A$2:$F$28,4,FALSE)</f>
        <v>#N/A</v>
      </c>
      <c r="AA25" s="157" t="e">
        <f>VLOOKUP(C25,[2]Sheet5!$A$2:$F$28,5,FALSE)</f>
        <v>#N/A</v>
      </c>
      <c r="AB25" s="164" t="e">
        <f>VLOOKUP(C25,[2]Sheet5!$A$2:$F$28,6,FALSE)</f>
        <v>#N/A</v>
      </c>
    </row>
    <row r="26" spans="1:28" ht="14" x14ac:dyDescent="0.2">
      <c r="A26" s="144" t="s">
        <v>27</v>
      </c>
      <c r="B26" s="145" t="s">
        <v>147</v>
      </c>
      <c r="C26" s="145" t="s">
        <v>272</v>
      </c>
      <c r="D26" s="145" t="s">
        <v>193</v>
      </c>
      <c r="E26" s="153">
        <v>13.1302</v>
      </c>
      <c r="F26" s="154">
        <v>7</v>
      </c>
      <c r="G26" s="154">
        <v>0</v>
      </c>
      <c r="H26" s="155">
        <v>0</v>
      </c>
      <c r="I26" s="154">
        <v>0</v>
      </c>
      <c r="J26" s="216"/>
      <c r="K26" s="157">
        <v>0</v>
      </c>
      <c r="L26" s="157">
        <v>0</v>
      </c>
      <c r="M26" s="157">
        <v>0</v>
      </c>
      <c r="N26" s="157">
        <v>0</v>
      </c>
      <c r="O26" s="157">
        <v>0</v>
      </c>
      <c r="P26" s="157">
        <v>0</v>
      </c>
      <c r="Q26" s="157">
        <v>0</v>
      </c>
      <c r="R26" s="157">
        <v>0</v>
      </c>
      <c r="S26" s="157">
        <v>0</v>
      </c>
      <c r="T26" s="157">
        <v>0</v>
      </c>
      <c r="U26" s="157">
        <v>0</v>
      </c>
      <c r="V26" s="157">
        <v>0</v>
      </c>
      <c r="W26" s="170">
        <v>7</v>
      </c>
      <c r="X26" s="157" t="e">
        <f>VLOOKUP(C26,[2]Sheet5!$A$2:$F$28,2,FALSE)</f>
        <v>#N/A</v>
      </c>
      <c r="Y26" s="157" t="e">
        <f>VLOOKUP(C26,[2]Sheet5!$A$2:$F$28,3,FALSE)</f>
        <v>#N/A</v>
      </c>
      <c r="Z26" s="157" t="e">
        <f>VLOOKUP(C26,[2]Sheet5!$A$2:$F$28,4,FALSE)</f>
        <v>#N/A</v>
      </c>
      <c r="AA26" s="157" t="e">
        <f>VLOOKUP(C26,[2]Sheet5!$A$2:$F$28,5,FALSE)</f>
        <v>#N/A</v>
      </c>
      <c r="AB26" s="164" t="e">
        <f>VLOOKUP(C26,[2]Sheet5!$A$2:$F$28,6,FALSE)</f>
        <v>#N/A</v>
      </c>
    </row>
    <row r="27" spans="1:28" ht="14" x14ac:dyDescent="0.2">
      <c r="A27" s="144" t="s">
        <v>27</v>
      </c>
      <c r="B27" s="145" t="s">
        <v>147</v>
      </c>
      <c r="C27" s="145" t="s">
        <v>273</v>
      </c>
      <c r="D27" s="145" t="s">
        <v>193</v>
      </c>
      <c r="E27" s="153">
        <v>13.1302</v>
      </c>
      <c r="F27" s="154">
        <v>17</v>
      </c>
      <c r="G27" s="154">
        <v>15</v>
      </c>
      <c r="H27" s="155">
        <v>0.88235294117647056</v>
      </c>
      <c r="I27" s="154">
        <v>15</v>
      </c>
      <c r="J27" s="216">
        <v>1</v>
      </c>
      <c r="K27" s="157">
        <v>1</v>
      </c>
      <c r="L27" s="157">
        <v>0</v>
      </c>
      <c r="M27" s="157">
        <v>0</v>
      </c>
      <c r="N27" s="157">
        <v>0</v>
      </c>
      <c r="O27" s="157">
        <v>0</v>
      </c>
      <c r="P27" s="157">
        <v>0</v>
      </c>
      <c r="Q27" s="157">
        <v>0</v>
      </c>
      <c r="R27" s="157">
        <v>0</v>
      </c>
      <c r="S27" s="157">
        <v>14</v>
      </c>
      <c r="T27" s="157">
        <v>0</v>
      </c>
      <c r="U27" s="157">
        <v>0</v>
      </c>
      <c r="V27" s="157">
        <v>0</v>
      </c>
      <c r="W27" s="170">
        <v>2</v>
      </c>
      <c r="X27" s="157">
        <f>VLOOKUP(C27,[2]Sheet5!$A$2:$F$28,2,FALSE)</f>
        <v>1</v>
      </c>
      <c r="Y27" s="157">
        <f>VLOOKUP(C27,[2]Sheet5!$A$2:$F$28,3,FALSE)</f>
        <v>85000</v>
      </c>
      <c r="Z27" s="157">
        <f>VLOOKUP(C27,[2]Sheet5!$A$2:$F$28,4,FALSE)</f>
        <v>85000</v>
      </c>
      <c r="AA27" s="157">
        <f>VLOOKUP(C27,[2]Sheet5!$A$2:$F$28,5,FALSE)</f>
        <v>85000</v>
      </c>
      <c r="AB27" s="164">
        <f>VLOOKUP(C27,[2]Sheet5!$A$2:$F$28,6,FALSE)</f>
        <v>85000</v>
      </c>
    </row>
    <row r="28" spans="1:28" ht="14" x14ac:dyDescent="0.2">
      <c r="A28" s="144" t="s">
        <v>27</v>
      </c>
      <c r="B28" s="145" t="s">
        <v>147</v>
      </c>
      <c r="C28" s="145" t="s">
        <v>274</v>
      </c>
      <c r="D28" s="145" t="s">
        <v>193</v>
      </c>
      <c r="E28" s="153">
        <v>13.1302</v>
      </c>
      <c r="F28" s="154">
        <v>12</v>
      </c>
      <c r="G28" s="154">
        <v>3</v>
      </c>
      <c r="H28" s="155">
        <v>0.25</v>
      </c>
      <c r="I28" s="154">
        <v>3</v>
      </c>
      <c r="J28" s="216">
        <v>1</v>
      </c>
      <c r="K28" s="157">
        <v>2</v>
      </c>
      <c r="L28" s="157">
        <v>1</v>
      </c>
      <c r="M28" s="157">
        <v>0</v>
      </c>
      <c r="N28" s="157">
        <v>0</v>
      </c>
      <c r="O28" s="157">
        <v>0</v>
      </c>
      <c r="P28" s="157">
        <v>0</v>
      </c>
      <c r="Q28" s="157">
        <v>0</v>
      </c>
      <c r="R28" s="157">
        <v>0</v>
      </c>
      <c r="S28" s="157">
        <v>0</v>
      </c>
      <c r="T28" s="157">
        <v>0</v>
      </c>
      <c r="U28" s="157">
        <v>0</v>
      </c>
      <c r="V28" s="157">
        <v>0</v>
      </c>
      <c r="W28" s="170">
        <v>9</v>
      </c>
      <c r="X28" s="157" t="e">
        <f>VLOOKUP(C28,[2]Sheet5!$A$2:$F$28,2,FALSE)</f>
        <v>#N/A</v>
      </c>
      <c r="Y28" s="157" t="e">
        <f>VLOOKUP(C28,[2]Sheet5!$A$2:$F$28,3,FALSE)</f>
        <v>#N/A</v>
      </c>
      <c r="Z28" s="157" t="e">
        <f>VLOOKUP(C28,[2]Sheet5!$A$2:$F$28,4,FALSE)</f>
        <v>#N/A</v>
      </c>
      <c r="AA28" s="157" t="e">
        <f>VLOOKUP(C28,[2]Sheet5!$A$2:$F$28,5,FALSE)</f>
        <v>#N/A</v>
      </c>
      <c r="AB28" s="164" t="e">
        <f>VLOOKUP(C28,[2]Sheet5!$A$2:$F$28,6,FALSE)</f>
        <v>#N/A</v>
      </c>
    </row>
    <row r="29" spans="1:28" ht="14" x14ac:dyDescent="0.2">
      <c r="A29" s="144" t="s">
        <v>27</v>
      </c>
      <c r="B29" s="145" t="s">
        <v>328</v>
      </c>
      <c r="C29" s="145" t="s">
        <v>206</v>
      </c>
      <c r="D29" s="145" t="s">
        <v>168</v>
      </c>
      <c r="E29" s="153">
        <v>50.070300000000003</v>
      </c>
      <c r="F29" s="154">
        <v>1</v>
      </c>
      <c r="G29" s="154">
        <v>0</v>
      </c>
      <c r="H29" s="155">
        <v>0</v>
      </c>
      <c r="I29" s="154">
        <v>0</v>
      </c>
      <c r="J29" s="216"/>
      <c r="K29" s="157">
        <v>0</v>
      </c>
      <c r="L29" s="157">
        <v>0</v>
      </c>
      <c r="M29" s="157">
        <v>0</v>
      </c>
      <c r="N29" s="157">
        <v>0</v>
      </c>
      <c r="O29" s="157">
        <v>0</v>
      </c>
      <c r="P29" s="157">
        <v>0</v>
      </c>
      <c r="Q29" s="157">
        <v>0</v>
      </c>
      <c r="R29" s="157">
        <v>0</v>
      </c>
      <c r="S29" s="157">
        <v>0</v>
      </c>
      <c r="T29" s="157">
        <v>0</v>
      </c>
      <c r="U29" s="157">
        <v>0</v>
      </c>
      <c r="V29" s="157">
        <v>0</v>
      </c>
      <c r="W29" s="170">
        <v>1</v>
      </c>
      <c r="X29" s="157" t="e">
        <f>VLOOKUP(C29,[2]Sheet5!$A$2:$F$28,2,FALSE)</f>
        <v>#N/A</v>
      </c>
      <c r="Y29" s="157" t="e">
        <f>VLOOKUP(C29,[2]Sheet5!$A$2:$F$28,3,FALSE)</f>
        <v>#N/A</v>
      </c>
      <c r="Z29" s="157" t="e">
        <f>VLOOKUP(C29,[2]Sheet5!$A$2:$F$28,4,FALSE)</f>
        <v>#N/A</v>
      </c>
      <c r="AA29" s="157" t="e">
        <f>VLOOKUP(C29,[2]Sheet5!$A$2:$F$28,5,FALSE)</f>
        <v>#N/A</v>
      </c>
      <c r="AB29" s="164" t="e">
        <f>VLOOKUP(C29,[2]Sheet5!$A$2:$F$28,6,FALSE)</f>
        <v>#N/A</v>
      </c>
    </row>
    <row r="30" spans="1:28" ht="14" x14ac:dyDescent="0.2">
      <c r="A30" s="144" t="s">
        <v>27</v>
      </c>
      <c r="B30" s="145" t="s">
        <v>328</v>
      </c>
      <c r="C30" s="145" t="s">
        <v>207</v>
      </c>
      <c r="D30" s="145" t="s">
        <v>169</v>
      </c>
      <c r="E30" s="153">
        <v>50.0702</v>
      </c>
      <c r="F30" s="154">
        <v>5</v>
      </c>
      <c r="G30" s="154">
        <v>4</v>
      </c>
      <c r="H30" s="155">
        <v>0.8</v>
      </c>
      <c r="I30" s="154">
        <v>2</v>
      </c>
      <c r="J30" s="216">
        <v>0.5</v>
      </c>
      <c r="K30" s="157">
        <v>0</v>
      </c>
      <c r="L30" s="157">
        <v>1</v>
      </c>
      <c r="M30" s="157">
        <v>0</v>
      </c>
      <c r="N30" s="157">
        <v>0</v>
      </c>
      <c r="O30" s="157">
        <v>0</v>
      </c>
      <c r="P30" s="157">
        <v>0</v>
      </c>
      <c r="Q30" s="157">
        <v>0</v>
      </c>
      <c r="R30" s="157">
        <v>0</v>
      </c>
      <c r="S30" s="157">
        <v>1</v>
      </c>
      <c r="T30" s="157">
        <v>2</v>
      </c>
      <c r="U30" s="157">
        <v>0</v>
      </c>
      <c r="V30" s="157">
        <v>0</v>
      </c>
      <c r="W30" s="170">
        <v>1</v>
      </c>
      <c r="X30" s="157" t="e">
        <f>VLOOKUP(C30,[2]Sheet5!$A$2:$F$28,2,FALSE)</f>
        <v>#N/A</v>
      </c>
      <c r="Y30" s="157" t="e">
        <f>VLOOKUP(C30,[2]Sheet5!$A$2:$F$28,3,FALSE)</f>
        <v>#N/A</v>
      </c>
      <c r="Z30" s="157" t="e">
        <f>VLOOKUP(C30,[2]Sheet5!$A$2:$F$28,4,FALSE)</f>
        <v>#N/A</v>
      </c>
      <c r="AA30" s="157" t="e">
        <f>VLOOKUP(C30,[2]Sheet5!$A$2:$F$28,5,FALSE)</f>
        <v>#N/A</v>
      </c>
      <c r="AB30" s="164" t="e">
        <f>VLOOKUP(C30,[2]Sheet5!$A$2:$F$28,6,FALSE)</f>
        <v>#N/A</v>
      </c>
    </row>
    <row r="31" spans="1:28" ht="14" x14ac:dyDescent="0.2">
      <c r="A31" s="144" t="s">
        <v>27</v>
      </c>
      <c r="B31" s="145" t="s">
        <v>147</v>
      </c>
      <c r="C31" s="145" t="s">
        <v>275</v>
      </c>
      <c r="D31" s="145" t="s">
        <v>276</v>
      </c>
      <c r="E31" s="153">
        <v>13.131600000000001</v>
      </c>
      <c r="F31" s="154">
        <v>3</v>
      </c>
      <c r="G31" s="154">
        <v>1</v>
      </c>
      <c r="H31" s="155">
        <v>0.33333333333333331</v>
      </c>
      <c r="I31" s="154">
        <v>1</v>
      </c>
      <c r="J31" s="216">
        <v>1</v>
      </c>
      <c r="K31" s="157">
        <v>1</v>
      </c>
      <c r="L31" s="157">
        <v>0</v>
      </c>
      <c r="M31" s="157">
        <v>0</v>
      </c>
      <c r="N31" s="157">
        <v>0</v>
      </c>
      <c r="O31" s="157">
        <v>0</v>
      </c>
      <c r="P31" s="157">
        <v>0</v>
      </c>
      <c r="Q31" s="157">
        <v>0</v>
      </c>
      <c r="R31" s="157">
        <v>0</v>
      </c>
      <c r="S31" s="157">
        <v>0</v>
      </c>
      <c r="T31" s="157">
        <v>0</v>
      </c>
      <c r="U31" s="157">
        <v>0</v>
      </c>
      <c r="V31" s="157">
        <v>0</v>
      </c>
      <c r="W31" s="170">
        <v>2</v>
      </c>
      <c r="X31" s="157">
        <f>VLOOKUP(C31,[2]Sheet5!$A$2:$F$28,2,FALSE)</f>
        <v>1</v>
      </c>
      <c r="Y31" s="157">
        <f>VLOOKUP(C31,[2]Sheet5!$A$2:$F$28,3,FALSE)</f>
        <v>85000</v>
      </c>
      <c r="Z31" s="157">
        <f>VLOOKUP(C31,[2]Sheet5!$A$2:$F$28,4,FALSE)</f>
        <v>85000</v>
      </c>
      <c r="AA31" s="157">
        <f>VLOOKUP(C31,[2]Sheet5!$A$2:$F$28,5,FALSE)</f>
        <v>85000</v>
      </c>
      <c r="AB31" s="164">
        <f>VLOOKUP(C31,[2]Sheet5!$A$2:$F$28,6,FALSE)</f>
        <v>85000</v>
      </c>
    </row>
    <row r="32" spans="1:28" ht="14" x14ac:dyDescent="0.2">
      <c r="A32" s="144" t="s">
        <v>27</v>
      </c>
      <c r="B32" s="145" t="s">
        <v>328</v>
      </c>
      <c r="C32" s="145" t="s">
        <v>208</v>
      </c>
      <c r="D32" s="145" t="s">
        <v>209</v>
      </c>
      <c r="E32" s="153">
        <v>42.281399999999998</v>
      </c>
      <c r="F32" s="154">
        <v>4</v>
      </c>
      <c r="G32" s="154">
        <v>0</v>
      </c>
      <c r="H32" s="155">
        <v>0</v>
      </c>
      <c r="I32" s="154">
        <v>0</v>
      </c>
      <c r="J32" s="216"/>
      <c r="K32" s="157">
        <v>0</v>
      </c>
      <c r="L32" s="157">
        <v>0</v>
      </c>
      <c r="M32" s="157">
        <v>0</v>
      </c>
      <c r="N32" s="157">
        <v>0</v>
      </c>
      <c r="O32" s="157">
        <v>0</v>
      </c>
      <c r="P32" s="157">
        <v>0</v>
      </c>
      <c r="Q32" s="157">
        <v>0</v>
      </c>
      <c r="R32" s="157">
        <v>0</v>
      </c>
      <c r="S32" s="157">
        <v>0</v>
      </c>
      <c r="T32" s="157">
        <v>0</v>
      </c>
      <c r="U32" s="157">
        <v>0</v>
      </c>
      <c r="V32" s="157">
        <v>0</v>
      </c>
      <c r="W32" s="170">
        <v>4</v>
      </c>
      <c r="X32" s="157" t="e">
        <f>VLOOKUP(C32,[2]Sheet5!$A$2:$F$28,2,FALSE)</f>
        <v>#N/A</v>
      </c>
      <c r="Y32" s="157" t="e">
        <f>VLOOKUP(C32,[2]Sheet5!$A$2:$F$28,3,FALSE)</f>
        <v>#N/A</v>
      </c>
      <c r="Z32" s="157" t="e">
        <f>VLOOKUP(C32,[2]Sheet5!$A$2:$F$28,4,FALSE)</f>
        <v>#N/A</v>
      </c>
      <c r="AA32" s="157" t="e">
        <f>VLOOKUP(C32,[2]Sheet5!$A$2:$F$28,5,FALSE)</f>
        <v>#N/A</v>
      </c>
      <c r="AB32" s="164" t="e">
        <f>VLOOKUP(C32,[2]Sheet5!$A$2:$F$28,6,FALSE)</f>
        <v>#N/A</v>
      </c>
    </row>
    <row r="33" spans="1:28" ht="14" x14ac:dyDescent="0.2">
      <c r="A33" s="144" t="s">
        <v>27</v>
      </c>
      <c r="B33" s="145" t="s">
        <v>328</v>
      </c>
      <c r="C33" s="145" t="s">
        <v>210</v>
      </c>
      <c r="D33" s="145" t="s">
        <v>209</v>
      </c>
      <c r="E33" s="153">
        <v>42.281399999999998</v>
      </c>
      <c r="F33" s="154">
        <v>13</v>
      </c>
      <c r="G33" s="154">
        <v>0</v>
      </c>
      <c r="H33" s="155">
        <v>0</v>
      </c>
      <c r="I33" s="154">
        <v>0</v>
      </c>
      <c r="J33" s="216"/>
      <c r="K33" s="157">
        <v>0</v>
      </c>
      <c r="L33" s="157">
        <v>0</v>
      </c>
      <c r="M33" s="157">
        <v>0</v>
      </c>
      <c r="N33" s="157">
        <v>0</v>
      </c>
      <c r="O33" s="157">
        <v>0</v>
      </c>
      <c r="P33" s="157">
        <v>0</v>
      </c>
      <c r="Q33" s="157">
        <v>0</v>
      </c>
      <c r="R33" s="157">
        <v>0</v>
      </c>
      <c r="S33" s="157">
        <v>0</v>
      </c>
      <c r="T33" s="157">
        <v>0</v>
      </c>
      <c r="U33" s="157">
        <v>0</v>
      </c>
      <c r="V33" s="157">
        <v>0</v>
      </c>
      <c r="W33" s="170">
        <v>13</v>
      </c>
      <c r="X33" s="157" t="e">
        <f>VLOOKUP(C33,[2]Sheet5!$A$2:$F$28,2,FALSE)</f>
        <v>#N/A</v>
      </c>
      <c r="Y33" s="157" t="e">
        <f>VLOOKUP(C33,[2]Sheet5!$A$2:$F$28,3,FALSE)</f>
        <v>#N/A</v>
      </c>
      <c r="Z33" s="157" t="e">
        <f>VLOOKUP(C33,[2]Sheet5!$A$2:$F$28,4,FALSE)</f>
        <v>#N/A</v>
      </c>
      <c r="AA33" s="157" t="e">
        <f>VLOOKUP(C33,[2]Sheet5!$A$2:$F$28,5,FALSE)</f>
        <v>#N/A</v>
      </c>
      <c r="AB33" s="164" t="e">
        <f>VLOOKUP(C33,[2]Sheet5!$A$2:$F$28,6,FALSE)</f>
        <v>#N/A</v>
      </c>
    </row>
    <row r="34" spans="1:28" ht="14" x14ac:dyDescent="0.2">
      <c r="A34" s="144" t="s">
        <v>27</v>
      </c>
      <c r="B34" s="145" t="s">
        <v>147</v>
      </c>
      <c r="C34" s="145" t="s">
        <v>277</v>
      </c>
      <c r="D34" s="145" t="s">
        <v>278</v>
      </c>
      <c r="E34" s="153">
        <v>13.020099999999999</v>
      </c>
      <c r="F34" s="154"/>
      <c r="G34" s="154"/>
      <c r="H34" s="155"/>
      <c r="I34" s="154">
        <v>0</v>
      </c>
      <c r="J34" s="216"/>
      <c r="W34" s="170"/>
      <c r="X34" s="157" t="e">
        <f>VLOOKUP(C34,[2]Sheet5!$A$2:$F$28,2,FALSE)</f>
        <v>#N/A</v>
      </c>
      <c r="Y34" s="157" t="e">
        <f>VLOOKUP(C34,[2]Sheet5!$A$2:$F$28,3,FALSE)</f>
        <v>#N/A</v>
      </c>
      <c r="Z34" s="157" t="e">
        <f>VLOOKUP(C34,[2]Sheet5!$A$2:$F$28,4,FALSE)</f>
        <v>#N/A</v>
      </c>
      <c r="AA34" s="157" t="e">
        <f>VLOOKUP(C34,[2]Sheet5!$A$2:$F$28,5,FALSE)</f>
        <v>#N/A</v>
      </c>
      <c r="AB34" s="164" t="e">
        <f>VLOOKUP(C34,[2]Sheet5!$A$2:$F$28,6,FALSE)</f>
        <v>#N/A</v>
      </c>
    </row>
    <row r="35" spans="1:28" ht="14" x14ac:dyDescent="0.2">
      <c r="A35" s="144" t="s">
        <v>27</v>
      </c>
      <c r="B35" s="145" t="s">
        <v>147</v>
      </c>
      <c r="C35" s="145" t="s">
        <v>279</v>
      </c>
      <c r="D35" s="145" t="s">
        <v>278</v>
      </c>
      <c r="E35" s="153">
        <v>13.020099999999999</v>
      </c>
      <c r="F35" s="154">
        <v>15</v>
      </c>
      <c r="G35" s="154">
        <v>5</v>
      </c>
      <c r="H35" s="155">
        <v>0.33333333333333331</v>
      </c>
      <c r="I35" s="154">
        <v>4</v>
      </c>
      <c r="J35" s="216">
        <v>0.8</v>
      </c>
      <c r="K35" s="157">
        <v>3</v>
      </c>
      <c r="L35" s="157">
        <v>1</v>
      </c>
      <c r="M35" s="157">
        <v>0</v>
      </c>
      <c r="N35" s="157">
        <v>0</v>
      </c>
      <c r="O35" s="157">
        <v>0</v>
      </c>
      <c r="P35" s="157">
        <v>0</v>
      </c>
      <c r="Q35" s="157">
        <v>0</v>
      </c>
      <c r="R35" s="157">
        <v>0</v>
      </c>
      <c r="S35" s="157">
        <v>0</v>
      </c>
      <c r="T35" s="157">
        <v>1</v>
      </c>
      <c r="U35" s="157">
        <v>0</v>
      </c>
      <c r="V35" s="157">
        <v>0</v>
      </c>
      <c r="W35" s="170">
        <v>10</v>
      </c>
      <c r="X35" s="157">
        <f>VLOOKUP(C35,[2]Sheet5!$A$2:$F$28,2,FALSE)</f>
        <v>1</v>
      </c>
      <c r="Y35" s="157">
        <f>VLOOKUP(C35,[2]Sheet5!$A$2:$F$28,3,FALSE)</f>
        <v>85000</v>
      </c>
      <c r="Z35" s="157">
        <f>VLOOKUP(C35,[2]Sheet5!$A$2:$F$28,4,FALSE)</f>
        <v>85000</v>
      </c>
      <c r="AA35" s="157">
        <f>VLOOKUP(C35,[2]Sheet5!$A$2:$F$28,5,FALSE)</f>
        <v>85000</v>
      </c>
      <c r="AB35" s="164">
        <f>VLOOKUP(C35,[2]Sheet5!$A$2:$F$28,6,FALSE)</f>
        <v>85000</v>
      </c>
    </row>
    <row r="36" spans="1:28" ht="14" x14ac:dyDescent="0.2">
      <c r="A36" s="144" t="s">
        <v>27</v>
      </c>
      <c r="B36" s="145" t="s">
        <v>328</v>
      </c>
      <c r="C36" s="145" t="s">
        <v>211</v>
      </c>
      <c r="D36" s="145" t="s">
        <v>46</v>
      </c>
      <c r="E36" s="153">
        <v>26.010100000000001</v>
      </c>
      <c r="F36" s="154">
        <v>2</v>
      </c>
      <c r="G36" s="154">
        <v>1</v>
      </c>
      <c r="H36" s="155">
        <v>0.5</v>
      </c>
      <c r="I36" s="154">
        <v>0</v>
      </c>
      <c r="J36" s="216">
        <v>0</v>
      </c>
      <c r="K36" s="157">
        <v>0</v>
      </c>
      <c r="L36" s="157">
        <v>0</v>
      </c>
      <c r="M36" s="157">
        <v>0</v>
      </c>
      <c r="N36" s="157">
        <v>0</v>
      </c>
      <c r="O36" s="157">
        <v>0</v>
      </c>
      <c r="P36" s="157">
        <v>0</v>
      </c>
      <c r="Q36" s="157">
        <v>0</v>
      </c>
      <c r="R36" s="157">
        <v>0</v>
      </c>
      <c r="S36" s="157">
        <v>0</v>
      </c>
      <c r="T36" s="157">
        <v>1</v>
      </c>
      <c r="U36" s="157">
        <v>0</v>
      </c>
      <c r="V36" s="157">
        <v>0</v>
      </c>
      <c r="W36" s="170">
        <v>1</v>
      </c>
      <c r="X36" s="157" t="e">
        <f>VLOOKUP(C36,[2]Sheet5!$A$2:$F$28,2,FALSE)</f>
        <v>#N/A</v>
      </c>
      <c r="Y36" s="157" t="e">
        <f>VLOOKUP(C36,[2]Sheet5!$A$2:$F$28,3,FALSE)</f>
        <v>#N/A</v>
      </c>
      <c r="Z36" s="157" t="e">
        <f>VLOOKUP(C36,[2]Sheet5!$A$2:$F$28,4,FALSE)</f>
        <v>#N/A</v>
      </c>
      <c r="AA36" s="157" t="e">
        <f>VLOOKUP(C36,[2]Sheet5!$A$2:$F$28,5,FALSE)</f>
        <v>#N/A</v>
      </c>
      <c r="AB36" s="164" t="e">
        <f>VLOOKUP(C36,[2]Sheet5!$A$2:$F$28,6,FALSE)</f>
        <v>#N/A</v>
      </c>
    </row>
    <row r="37" spans="1:28" ht="14" x14ac:dyDescent="0.2">
      <c r="A37" s="144" t="s">
        <v>27</v>
      </c>
      <c r="B37" s="157" t="s">
        <v>147</v>
      </c>
      <c r="C37" s="157" t="s">
        <v>434</v>
      </c>
      <c r="D37" s="169" t="s">
        <v>435</v>
      </c>
      <c r="E37" s="153">
        <v>13.131600000000001</v>
      </c>
      <c r="F37" s="154"/>
      <c r="G37" s="154"/>
      <c r="H37" s="155"/>
      <c r="I37" s="154">
        <v>0</v>
      </c>
      <c r="J37" s="216"/>
      <c r="W37" s="170"/>
      <c r="X37" s="157" t="e">
        <f>VLOOKUP(C37,[2]Sheet5!$A$2:$F$28,2,FALSE)</f>
        <v>#N/A</v>
      </c>
      <c r="Y37" s="157" t="e">
        <f>VLOOKUP(C37,[2]Sheet5!$A$2:$F$28,3,FALSE)</f>
        <v>#N/A</v>
      </c>
      <c r="Z37" s="157" t="e">
        <f>VLOOKUP(C37,[2]Sheet5!$A$2:$F$28,4,FALSE)</f>
        <v>#N/A</v>
      </c>
      <c r="AA37" s="157" t="e">
        <f>VLOOKUP(C37,[2]Sheet5!$A$2:$F$28,5,FALSE)</f>
        <v>#N/A</v>
      </c>
      <c r="AB37" s="164" t="e">
        <f>VLOOKUP(C37,[2]Sheet5!$A$2:$F$28,6,FALSE)</f>
        <v>#N/A</v>
      </c>
    </row>
    <row r="38" spans="1:28" ht="14" x14ac:dyDescent="0.2">
      <c r="A38" s="144" t="s">
        <v>27</v>
      </c>
      <c r="B38" s="145" t="s">
        <v>147</v>
      </c>
      <c r="C38" s="145" t="s">
        <v>280</v>
      </c>
      <c r="D38" s="145" t="s">
        <v>281</v>
      </c>
      <c r="E38" s="153">
        <v>13.020099999999999</v>
      </c>
      <c r="F38" s="154">
        <v>1</v>
      </c>
      <c r="G38" s="154">
        <v>0</v>
      </c>
      <c r="H38" s="155">
        <v>0</v>
      </c>
      <c r="I38" s="154">
        <v>0</v>
      </c>
      <c r="J38" s="216"/>
      <c r="K38" s="157">
        <v>0</v>
      </c>
      <c r="L38" s="157">
        <v>0</v>
      </c>
      <c r="M38" s="157">
        <v>0</v>
      </c>
      <c r="N38" s="157">
        <v>0</v>
      </c>
      <c r="O38" s="157">
        <v>0</v>
      </c>
      <c r="P38" s="157">
        <v>0</v>
      </c>
      <c r="Q38" s="157">
        <v>0</v>
      </c>
      <c r="R38" s="157">
        <v>0</v>
      </c>
      <c r="S38" s="157">
        <v>0</v>
      </c>
      <c r="T38" s="157">
        <v>0</v>
      </c>
      <c r="U38" s="157">
        <v>0</v>
      </c>
      <c r="V38" s="157">
        <v>0</v>
      </c>
      <c r="W38" s="170">
        <v>1</v>
      </c>
      <c r="X38" s="157" t="e">
        <f>VLOOKUP(C38,[2]Sheet5!$A$2:$F$28,2,FALSE)</f>
        <v>#N/A</v>
      </c>
      <c r="Y38" s="157" t="e">
        <f>VLOOKUP(C38,[2]Sheet5!$A$2:$F$28,3,FALSE)</f>
        <v>#N/A</v>
      </c>
      <c r="Z38" s="157" t="e">
        <f>VLOOKUP(C38,[2]Sheet5!$A$2:$F$28,4,FALSE)</f>
        <v>#N/A</v>
      </c>
      <c r="AA38" s="157" t="e">
        <f>VLOOKUP(C38,[2]Sheet5!$A$2:$F$28,5,FALSE)</f>
        <v>#N/A</v>
      </c>
      <c r="AB38" s="164" t="e">
        <f>VLOOKUP(C38,[2]Sheet5!$A$2:$F$28,6,FALSE)</f>
        <v>#N/A</v>
      </c>
    </row>
    <row r="39" spans="1:28" ht="14" x14ac:dyDescent="0.2">
      <c r="A39" s="144" t="s">
        <v>27</v>
      </c>
      <c r="B39" s="145" t="s">
        <v>147</v>
      </c>
      <c r="C39" s="145" t="s">
        <v>282</v>
      </c>
      <c r="D39" s="145" t="s">
        <v>248</v>
      </c>
      <c r="E39" s="153">
        <v>13.120200000000001</v>
      </c>
      <c r="F39" s="154">
        <v>28</v>
      </c>
      <c r="G39" s="154">
        <v>12</v>
      </c>
      <c r="H39" s="155">
        <v>0.42857142857142855</v>
      </c>
      <c r="I39" s="154">
        <v>10</v>
      </c>
      <c r="J39" s="216">
        <v>0.83333333333333337</v>
      </c>
      <c r="K39" s="157">
        <v>4</v>
      </c>
      <c r="L39" s="157">
        <v>4</v>
      </c>
      <c r="M39" s="157">
        <v>0</v>
      </c>
      <c r="N39" s="157">
        <v>0</v>
      </c>
      <c r="O39" s="157">
        <v>0</v>
      </c>
      <c r="P39" s="157">
        <v>0</v>
      </c>
      <c r="Q39" s="157">
        <v>0</v>
      </c>
      <c r="R39" s="157">
        <v>0</v>
      </c>
      <c r="S39" s="157">
        <v>2</v>
      </c>
      <c r="T39" s="157">
        <v>2</v>
      </c>
      <c r="U39" s="157">
        <v>0</v>
      </c>
      <c r="V39" s="157">
        <v>0</v>
      </c>
      <c r="W39" s="170">
        <v>16</v>
      </c>
      <c r="X39" s="157">
        <f>VLOOKUP(C39,[2]Sheet5!$A$2:$F$28,2,FALSE)</f>
        <v>2</v>
      </c>
      <c r="Y39" s="157">
        <f>VLOOKUP(C39,[2]Sheet5!$A$2:$F$28,3,FALSE)</f>
        <v>75000</v>
      </c>
      <c r="Z39" s="157">
        <f>VLOOKUP(C39,[2]Sheet5!$A$2:$F$28,4,FALSE)</f>
        <v>75000</v>
      </c>
      <c r="AA39" s="157">
        <f>VLOOKUP(C39,[2]Sheet5!$A$2:$F$28,5,FALSE)</f>
        <v>75000</v>
      </c>
      <c r="AB39" s="164">
        <f>VLOOKUP(C39,[2]Sheet5!$A$2:$F$28,6,FALSE)</f>
        <v>75000</v>
      </c>
    </row>
    <row r="40" spans="1:28" ht="14" x14ac:dyDescent="0.2">
      <c r="A40" s="144" t="s">
        <v>27</v>
      </c>
      <c r="B40" s="145" t="s">
        <v>147</v>
      </c>
      <c r="C40" s="145" t="s">
        <v>283</v>
      </c>
      <c r="D40" s="145" t="s">
        <v>284</v>
      </c>
      <c r="E40" s="153">
        <v>13.1015</v>
      </c>
      <c r="F40" s="154">
        <v>18</v>
      </c>
      <c r="G40" s="154">
        <v>6</v>
      </c>
      <c r="H40" s="155">
        <v>0.33333333333333331</v>
      </c>
      <c r="I40" s="154">
        <v>5</v>
      </c>
      <c r="J40" s="216">
        <v>0.83333333333333337</v>
      </c>
      <c r="K40" s="157">
        <v>4</v>
      </c>
      <c r="L40" s="157">
        <v>1</v>
      </c>
      <c r="M40" s="157">
        <v>0</v>
      </c>
      <c r="N40" s="157">
        <v>0</v>
      </c>
      <c r="O40" s="157">
        <v>0</v>
      </c>
      <c r="P40" s="157">
        <v>0</v>
      </c>
      <c r="Q40" s="157">
        <v>0</v>
      </c>
      <c r="R40" s="157">
        <v>0</v>
      </c>
      <c r="S40" s="157">
        <v>0</v>
      </c>
      <c r="T40" s="157">
        <v>1</v>
      </c>
      <c r="U40" s="157">
        <v>0</v>
      </c>
      <c r="V40" s="157">
        <v>0</v>
      </c>
      <c r="W40" s="170">
        <v>12</v>
      </c>
      <c r="X40" s="157">
        <f>VLOOKUP(C40,[2]Sheet5!$A$2:$F$28,2,FALSE)</f>
        <v>1</v>
      </c>
      <c r="Y40" s="157">
        <f>VLOOKUP(C40,[2]Sheet5!$A$2:$F$28,3,FALSE)</f>
        <v>75000</v>
      </c>
      <c r="Z40" s="157">
        <f>VLOOKUP(C40,[2]Sheet5!$A$2:$F$28,4,FALSE)</f>
        <v>75000</v>
      </c>
      <c r="AA40" s="157">
        <f>VLOOKUP(C40,[2]Sheet5!$A$2:$F$28,5,FALSE)</f>
        <v>75000</v>
      </c>
      <c r="AB40" s="164">
        <f>VLOOKUP(C40,[2]Sheet5!$A$2:$F$28,6,FALSE)</f>
        <v>75000</v>
      </c>
    </row>
    <row r="41" spans="1:28" ht="14" x14ac:dyDescent="0.2">
      <c r="A41" s="144" t="s">
        <v>27</v>
      </c>
      <c r="B41" s="145" t="s">
        <v>328</v>
      </c>
      <c r="C41" s="145" t="s">
        <v>212</v>
      </c>
      <c r="D41" s="145" t="s">
        <v>48</v>
      </c>
      <c r="E41" s="153">
        <v>40.0501</v>
      </c>
      <c r="F41" s="154"/>
      <c r="G41" s="154"/>
      <c r="H41" s="155"/>
      <c r="I41" s="154">
        <v>0</v>
      </c>
      <c r="J41" s="216"/>
      <c r="W41" s="170"/>
      <c r="X41" s="157" t="e">
        <f>VLOOKUP(C41,[2]Sheet5!$A$2:$F$28,2,FALSE)</f>
        <v>#N/A</v>
      </c>
      <c r="Y41" s="157" t="e">
        <f>VLOOKUP(C41,[2]Sheet5!$A$2:$F$28,3,FALSE)</f>
        <v>#N/A</v>
      </c>
      <c r="Z41" s="157" t="e">
        <f>VLOOKUP(C41,[2]Sheet5!$A$2:$F$28,4,FALSE)</f>
        <v>#N/A</v>
      </c>
      <c r="AA41" s="157" t="e">
        <f>VLOOKUP(C41,[2]Sheet5!$A$2:$F$28,5,FALSE)</f>
        <v>#N/A</v>
      </c>
      <c r="AB41" s="164" t="e">
        <f>VLOOKUP(C41,[2]Sheet5!$A$2:$F$28,6,FALSE)</f>
        <v>#N/A</v>
      </c>
    </row>
    <row r="42" spans="1:28" ht="14" x14ac:dyDescent="0.2">
      <c r="A42" s="144" t="s">
        <v>27</v>
      </c>
      <c r="B42" s="157" t="s">
        <v>328</v>
      </c>
      <c r="C42" s="157" t="s">
        <v>436</v>
      </c>
      <c r="D42" s="169" t="s">
        <v>48</v>
      </c>
      <c r="E42" s="153">
        <v>40.0501</v>
      </c>
      <c r="F42" s="154">
        <v>2</v>
      </c>
      <c r="G42" s="154">
        <v>1</v>
      </c>
      <c r="H42" s="155">
        <v>0.5</v>
      </c>
      <c r="I42" s="154">
        <v>0</v>
      </c>
      <c r="J42" s="216">
        <v>0</v>
      </c>
      <c r="K42" s="157">
        <v>0</v>
      </c>
      <c r="L42" s="157">
        <v>0</v>
      </c>
      <c r="M42" s="157">
        <v>0</v>
      </c>
      <c r="N42" s="157">
        <v>0</v>
      </c>
      <c r="O42" s="157">
        <v>0</v>
      </c>
      <c r="P42" s="157">
        <v>0</v>
      </c>
      <c r="Q42" s="157">
        <v>0</v>
      </c>
      <c r="R42" s="157">
        <v>0</v>
      </c>
      <c r="S42" s="157">
        <v>0</v>
      </c>
      <c r="T42" s="157">
        <v>0</v>
      </c>
      <c r="U42" s="157">
        <v>1</v>
      </c>
      <c r="V42" s="157">
        <v>0</v>
      </c>
      <c r="W42" s="170">
        <v>1</v>
      </c>
      <c r="X42" s="157" t="e">
        <f>VLOOKUP(C42,[2]Sheet5!$A$2:$F$28,2,FALSE)</f>
        <v>#N/A</v>
      </c>
      <c r="Y42" s="157" t="e">
        <f>VLOOKUP(C42,[2]Sheet5!$A$2:$F$28,3,FALSE)</f>
        <v>#N/A</v>
      </c>
      <c r="Z42" s="157" t="e">
        <f>VLOOKUP(C42,[2]Sheet5!$A$2:$F$28,4,FALSE)</f>
        <v>#N/A</v>
      </c>
      <c r="AA42" s="157" t="e">
        <f>VLOOKUP(C42,[2]Sheet5!$A$2:$F$28,5,FALSE)</f>
        <v>#N/A</v>
      </c>
      <c r="AB42" s="164" t="e">
        <f>VLOOKUP(C42,[2]Sheet5!$A$2:$F$28,6,FALSE)</f>
        <v>#N/A</v>
      </c>
    </row>
    <row r="43" spans="1:28" ht="14" x14ac:dyDescent="0.2">
      <c r="A43" s="144" t="s">
        <v>27</v>
      </c>
      <c r="B43" s="145" t="s">
        <v>147</v>
      </c>
      <c r="C43" s="145" t="s">
        <v>285</v>
      </c>
      <c r="D43" s="145" t="s">
        <v>286</v>
      </c>
      <c r="E43" s="153">
        <v>13.110099999999999</v>
      </c>
      <c r="F43" s="154"/>
      <c r="G43" s="154"/>
      <c r="H43" s="155"/>
      <c r="I43" s="154">
        <v>0</v>
      </c>
      <c r="J43" s="216"/>
      <c r="W43" s="170"/>
      <c r="X43" s="157" t="e">
        <f>VLOOKUP(C43,[2]Sheet5!$A$2:$F$28,2,FALSE)</f>
        <v>#N/A</v>
      </c>
      <c r="Y43" s="157" t="e">
        <f>VLOOKUP(C43,[2]Sheet5!$A$2:$F$28,3,FALSE)</f>
        <v>#N/A</v>
      </c>
      <c r="Z43" s="157" t="e">
        <f>VLOOKUP(C43,[2]Sheet5!$A$2:$F$28,4,FALSE)</f>
        <v>#N/A</v>
      </c>
      <c r="AA43" s="157" t="e">
        <f>VLOOKUP(C43,[2]Sheet5!$A$2:$F$28,5,FALSE)</f>
        <v>#N/A</v>
      </c>
      <c r="AB43" s="164" t="e">
        <f>VLOOKUP(C43,[2]Sheet5!$A$2:$F$28,6,FALSE)</f>
        <v>#N/A</v>
      </c>
    </row>
    <row r="44" spans="1:28" ht="14" x14ac:dyDescent="0.2">
      <c r="A44" s="144" t="s">
        <v>27</v>
      </c>
      <c r="B44" s="145" t="s">
        <v>147</v>
      </c>
      <c r="C44" s="145" t="s">
        <v>287</v>
      </c>
      <c r="D44" s="145" t="s">
        <v>288</v>
      </c>
      <c r="E44" s="153">
        <v>13.130599999999999</v>
      </c>
      <c r="F44" s="154">
        <v>7</v>
      </c>
      <c r="G44" s="154">
        <v>5</v>
      </c>
      <c r="H44" s="155">
        <v>0.7142857142857143</v>
      </c>
      <c r="I44" s="154">
        <v>5</v>
      </c>
      <c r="J44" s="216">
        <v>1</v>
      </c>
      <c r="K44" s="157">
        <v>1</v>
      </c>
      <c r="L44" s="157">
        <v>0</v>
      </c>
      <c r="M44" s="157">
        <v>0</v>
      </c>
      <c r="N44" s="157">
        <v>0</v>
      </c>
      <c r="O44" s="157">
        <v>0</v>
      </c>
      <c r="P44" s="157">
        <v>0</v>
      </c>
      <c r="Q44" s="157">
        <v>0</v>
      </c>
      <c r="R44" s="157">
        <v>0</v>
      </c>
      <c r="S44" s="157">
        <v>4</v>
      </c>
      <c r="T44" s="157">
        <v>0</v>
      </c>
      <c r="U44" s="157">
        <v>0</v>
      </c>
      <c r="V44" s="157">
        <v>0</v>
      </c>
      <c r="W44" s="170">
        <v>2</v>
      </c>
      <c r="X44" s="157">
        <f>VLOOKUP(C44,[2]Sheet5!$A$2:$F$28,2,FALSE)</f>
        <v>1</v>
      </c>
      <c r="Y44" s="157">
        <f>VLOOKUP(C44,[2]Sheet5!$A$2:$F$28,3,FALSE)</f>
        <v>75000</v>
      </c>
      <c r="Z44" s="157">
        <f>VLOOKUP(C44,[2]Sheet5!$A$2:$F$28,4,FALSE)</f>
        <v>75000</v>
      </c>
      <c r="AA44" s="157">
        <f>VLOOKUP(C44,[2]Sheet5!$A$2:$F$28,5,FALSE)</f>
        <v>75000</v>
      </c>
      <c r="AB44" s="164">
        <f>VLOOKUP(C44,[2]Sheet5!$A$2:$F$28,6,FALSE)</f>
        <v>75000</v>
      </c>
    </row>
    <row r="45" spans="1:28" ht="14" x14ac:dyDescent="0.2">
      <c r="A45" s="144" t="s">
        <v>27</v>
      </c>
      <c r="B45" s="145" t="s">
        <v>147</v>
      </c>
      <c r="C45" s="145" t="s">
        <v>289</v>
      </c>
      <c r="D45" s="145" t="s">
        <v>288</v>
      </c>
      <c r="E45" s="153">
        <v>13.130599999999999</v>
      </c>
      <c r="F45" s="154">
        <v>8</v>
      </c>
      <c r="G45" s="154">
        <v>1</v>
      </c>
      <c r="H45" s="155">
        <v>0.125</v>
      </c>
      <c r="I45" s="154">
        <v>1</v>
      </c>
      <c r="J45" s="216">
        <v>1</v>
      </c>
      <c r="K45" s="157">
        <v>1</v>
      </c>
      <c r="L45" s="157">
        <v>0</v>
      </c>
      <c r="M45" s="157">
        <v>0</v>
      </c>
      <c r="N45" s="157">
        <v>0</v>
      </c>
      <c r="O45" s="157">
        <v>0</v>
      </c>
      <c r="P45" s="157">
        <v>0</v>
      </c>
      <c r="Q45" s="157">
        <v>0</v>
      </c>
      <c r="R45" s="157">
        <v>0</v>
      </c>
      <c r="S45" s="157">
        <v>0</v>
      </c>
      <c r="T45" s="157">
        <v>0</v>
      </c>
      <c r="U45" s="157">
        <v>0</v>
      </c>
      <c r="V45" s="157">
        <v>0</v>
      </c>
      <c r="W45" s="170">
        <v>7</v>
      </c>
      <c r="X45" s="157">
        <f>VLOOKUP(C45,[2]Sheet5!$A$2:$F$28,2,FALSE)</f>
        <v>1</v>
      </c>
      <c r="Y45" s="157">
        <f>VLOOKUP(C45,[2]Sheet5!$A$2:$F$28,3,FALSE)</f>
        <v>85000</v>
      </c>
      <c r="Z45" s="157">
        <f>VLOOKUP(C45,[2]Sheet5!$A$2:$F$28,4,FALSE)</f>
        <v>85000</v>
      </c>
      <c r="AA45" s="157">
        <f>VLOOKUP(C45,[2]Sheet5!$A$2:$F$28,5,FALSE)</f>
        <v>85000</v>
      </c>
      <c r="AB45" s="164">
        <f>VLOOKUP(C45,[2]Sheet5!$A$2:$F$28,6,FALSE)</f>
        <v>85000</v>
      </c>
    </row>
    <row r="46" spans="1:28" ht="14" x14ac:dyDescent="0.2">
      <c r="A46" s="144" t="s">
        <v>27</v>
      </c>
      <c r="B46" s="145" t="s">
        <v>328</v>
      </c>
      <c r="C46" s="145" t="s">
        <v>213</v>
      </c>
      <c r="D46" s="145" t="s">
        <v>214</v>
      </c>
      <c r="E46" s="153">
        <v>23.130199999999999</v>
      </c>
      <c r="F46" s="154">
        <v>5</v>
      </c>
      <c r="G46" s="154">
        <v>1</v>
      </c>
      <c r="H46" s="155">
        <v>0.2</v>
      </c>
      <c r="I46" s="154">
        <v>1</v>
      </c>
      <c r="J46" s="216">
        <v>1</v>
      </c>
      <c r="K46" s="157">
        <v>1</v>
      </c>
      <c r="L46" s="157">
        <v>0</v>
      </c>
      <c r="M46" s="157">
        <v>0</v>
      </c>
      <c r="N46" s="157">
        <v>0</v>
      </c>
      <c r="O46" s="157">
        <v>0</v>
      </c>
      <c r="P46" s="157">
        <v>0</v>
      </c>
      <c r="Q46" s="157">
        <v>0</v>
      </c>
      <c r="R46" s="157">
        <v>0</v>
      </c>
      <c r="S46" s="157">
        <v>0</v>
      </c>
      <c r="T46" s="157">
        <v>0</v>
      </c>
      <c r="U46" s="157">
        <v>0</v>
      </c>
      <c r="V46" s="157">
        <v>0</v>
      </c>
      <c r="W46" s="170">
        <v>4</v>
      </c>
      <c r="X46" s="157" t="e">
        <f>VLOOKUP(C46,[2]Sheet5!$A$2:$F$28,2,FALSE)</f>
        <v>#N/A</v>
      </c>
      <c r="Y46" s="157" t="e">
        <f>VLOOKUP(C46,[2]Sheet5!$A$2:$F$28,3,FALSE)</f>
        <v>#N/A</v>
      </c>
      <c r="Z46" s="157" t="e">
        <f>VLOOKUP(C46,[2]Sheet5!$A$2:$F$28,4,FALSE)</f>
        <v>#N/A</v>
      </c>
      <c r="AA46" s="157" t="e">
        <f>VLOOKUP(C46,[2]Sheet5!$A$2:$F$28,5,FALSE)</f>
        <v>#N/A</v>
      </c>
      <c r="AB46" s="164" t="e">
        <f>VLOOKUP(C46,[2]Sheet5!$A$2:$F$28,6,FALSE)</f>
        <v>#N/A</v>
      </c>
    </row>
    <row r="47" spans="1:28" ht="14" x14ac:dyDescent="0.2">
      <c r="A47" s="144" t="s">
        <v>27</v>
      </c>
      <c r="B47" s="145" t="s">
        <v>328</v>
      </c>
      <c r="C47" s="145" t="s">
        <v>215</v>
      </c>
      <c r="D47" s="145" t="s">
        <v>172</v>
      </c>
      <c r="E47" s="153">
        <v>11.0701</v>
      </c>
      <c r="F47" s="154">
        <v>20</v>
      </c>
      <c r="G47" s="154">
        <v>6</v>
      </c>
      <c r="H47" s="155">
        <v>0.3</v>
      </c>
      <c r="I47" s="154">
        <v>4</v>
      </c>
      <c r="J47" s="216">
        <v>0.66666666666666663</v>
      </c>
      <c r="K47" s="157">
        <v>2</v>
      </c>
      <c r="L47" s="157">
        <v>0</v>
      </c>
      <c r="M47" s="157">
        <v>0</v>
      </c>
      <c r="N47" s="157">
        <v>0</v>
      </c>
      <c r="O47" s="157">
        <v>0</v>
      </c>
      <c r="P47" s="157">
        <v>0</v>
      </c>
      <c r="Q47" s="157">
        <v>0</v>
      </c>
      <c r="R47" s="157">
        <v>0</v>
      </c>
      <c r="S47" s="157">
        <v>2</v>
      </c>
      <c r="T47" s="157">
        <v>2</v>
      </c>
      <c r="U47" s="157">
        <v>0</v>
      </c>
      <c r="V47" s="157">
        <v>0</v>
      </c>
      <c r="W47" s="170">
        <v>14</v>
      </c>
      <c r="X47" s="157" t="e">
        <f>VLOOKUP(C47,[2]Sheet5!$A$2:$F$28,2,FALSE)</f>
        <v>#N/A</v>
      </c>
      <c r="Y47" s="157" t="e">
        <f>VLOOKUP(C47,[2]Sheet5!$A$2:$F$28,3,FALSE)</f>
        <v>#N/A</v>
      </c>
      <c r="Z47" s="157" t="e">
        <f>VLOOKUP(C47,[2]Sheet5!$A$2:$F$28,4,FALSE)</f>
        <v>#N/A</v>
      </c>
      <c r="AA47" s="157" t="e">
        <f>VLOOKUP(C47,[2]Sheet5!$A$2:$F$28,5,FALSE)</f>
        <v>#N/A</v>
      </c>
      <c r="AB47" s="164" t="e">
        <f>VLOOKUP(C47,[2]Sheet5!$A$2:$F$28,6,FALSE)</f>
        <v>#N/A</v>
      </c>
    </row>
    <row r="48" spans="1:28" ht="14" x14ac:dyDescent="0.2">
      <c r="A48" s="144" t="s">
        <v>27</v>
      </c>
      <c r="B48" s="145" t="s">
        <v>328</v>
      </c>
      <c r="C48" s="145" t="s">
        <v>216</v>
      </c>
      <c r="D48" s="145" t="s">
        <v>217</v>
      </c>
      <c r="E48" s="153">
        <v>27.059899999999999</v>
      </c>
      <c r="F48" s="154">
        <v>7</v>
      </c>
      <c r="G48" s="154">
        <v>2</v>
      </c>
      <c r="H48" s="155">
        <v>0.2857142857142857</v>
      </c>
      <c r="I48" s="154">
        <v>2</v>
      </c>
      <c r="J48" s="216">
        <v>1</v>
      </c>
      <c r="K48" s="157">
        <v>1</v>
      </c>
      <c r="L48" s="157">
        <v>0</v>
      </c>
      <c r="M48" s="157">
        <v>0</v>
      </c>
      <c r="N48" s="157">
        <v>0</v>
      </c>
      <c r="O48" s="157">
        <v>0</v>
      </c>
      <c r="P48" s="157">
        <v>0</v>
      </c>
      <c r="Q48" s="157">
        <v>0</v>
      </c>
      <c r="R48" s="157">
        <v>0</v>
      </c>
      <c r="S48" s="157">
        <v>1</v>
      </c>
      <c r="T48" s="157">
        <v>0</v>
      </c>
      <c r="U48" s="157">
        <v>0</v>
      </c>
      <c r="V48" s="157">
        <v>0</v>
      </c>
      <c r="W48" s="170">
        <v>5</v>
      </c>
      <c r="X48" s="157" t="e">
        <f>VLOOKUP(C48,[2]Sheet5!$A$2:$F$28,2,FALSE)</f>
        <v>#N/A</v>
      </c>
      <c r="Y48" s="157" t="e">
        <f>VLOOKUP(C48,[2]Sheet5!$A$2:$F$28,3,FALSE)</f>
        <v>#N/A</v>
      </c>
      <c r="Z48" s="157" t="e">
        <f>VLOOKUP(C48,[2]Sheet5!$A$2:$F$28,4,FALSE)</f>
        <v>#N/A</v>
      </c>
      <c r="AA48" s="157" t="e">
        <f>VLOOKUP(C48,[2]Sheet5!$A$2:$F$28,5,FALSE)</f>
        <v>#N/A</v>
      </c>
      <c r="AB48" s="164" t="e">
        <f>VLOOKUP(C48,[2]Sheet5!$A$2:$F$28,6,FALSE)</f>
        <v>#N/A</v>
      </c>
    </row>
    <row r="49" spans="1:28" ht="14" x14ac:dyDescent="0.2">
      <c r="A49" s="144" t="s">
        <v>27</v>
      </c>
      <c r="B49" s="145" t="s">
        <v>147</v>
      </c>
      <c r="C49" s="145" t="s">
        <v>290</v>
      </c>
      <c r="D49" s="145" t="s">
        <v>250</v>
      </c>
      <c r="E49" s="153">
        <v>13.121</v>
      </c>
      <c r="F49" s="154">
        <v>38</v>
      </c>
      <c r="G49" s="154">
        <v>20</v>
      </c>
      <c r="H49" s="155">
        <v>0.52631578947368418</v>
      </c>
      <c r="I49" s="154">
        <v>17</v>
      </c>
      <c r="J49" s="216">
        <v>0.85</v>
      </c>
      <c r="K49" s="157">
        <v>6</v>
      </c>
      <c r="L49" s="157">
        <v>2</v>
      </c>
      <c r="M49" s="157">
        <v>0</v>
      </c>
      <c r="N49" s="157">
        <v>0</v>
      </c>
      <c r="O49" s="157">
        <v>0</v>
      </c>
      <c r="P49" s="157">
        <v>0</v>
      </c>
      <c r="Q49" s="157">
        <v>0</v>
      </c>
      <c r="R49" s="157">
        <v>0</v>
      </c>
      <c r="S49" s="157">
        <v>9</v>
      </c>
      <c r="T49" s="157">
        <v>3</v>
      </c>
      <c r="U49" s="157">
        <v>0</v>
      </c>
      <c r="V49" s="157">
        <v>0</v>
      </c>
      <c r="W49" s="170">
        <v>18</v>
      </c>
      <c r="X49" s="157">
        <f>VLOOKUP(C49,[2]Sheet5!$A$2:$F$28,2,FALSE)</f>
        <v>3</v>
      </c>
      <c r="Y49" s="157">
        <f>VLOOKUP(C49,[2]Sheet5!$A$2:$F$28,3,FALSE)</f>
        <v>65000</v>
      </c>
      <c r="Z49" s="157">
        <f>VLOOKUP(C49,[2]Sheet5!$A$2:$F$28,4,FALSE)</f>
        <v>65000</v>
      </c>
      <c r="AA49" s="157">
        <f>VLOOKUP(C49,[2]Sheet5!$A$2:$F$28,5,FALSE)</f>
        <v>55000</v>
      </c>
      <c r="AB49" s="164">
        <f>VLOOKUP(C49,[2]Sheet5!$A$2:$F$28,6,FALSE)</f>
        <v>75000</v>
      </c>
    </row>
    <row r="50" spans="1:28" ht="14" x14ac:dyDescent="0.2">
      <c r="A50" s="144" t="s">
        <v>27</v>
      </c>
      <c r="B50" s="145" t="s">
        <v>147</v>
      </c>
      <c r="C50" s="145" t="s">
        <v>291</v>
      </c>
      <c r="D50" s="145" t="s">
        <v>250</v>
      </c>
      <c r="E50" s="153">
        <v>13.121</v>
      </c>
      <c r="F50" s="154"/>
      <c r="G50" s="154"/>
      <c r="H50" s="155"/>
      <c r="I50" s="154">
        <v>0</v>
      </c>
      <c r="J50" s="216"/>
      <c r="W50" s="170"/>
      <c r="X50" s="157" t="e">
        <f>VLOOKUP(C50,[2]Sheet5!$A$2:$F$28,2,FALSE)</f>
        <v>#N/A</v>
      </c>
      <c r="Y50" s="157" t="e">
        <f>VLOOKUP(C50,[2]Sheet5!$A$2:$F$28,3,FALSE)</f>
        <v>#N/A</v>
      </c>
      <c r="Z50" s="157" t="e">
        <f>VLOOKUP(C50,[2]Sheet5!$A$2:$F$28,4,FALSE)</f>
        <v>#N/A</v>
      </c>
      <c r="AA50" s="157" t="e">
        <f>VLOOKUP(C50,[2]Sheet5!$A$2:$F$28,5,FALSE)</f>
        <v>#N/A</v>
      </c>
      <c r="AB50" s="164" t="e">
        <f>VLOOKUP(C50,[2]Sheet5!$A$2:$F$28,6,FALSE)</f>
        <v>#N/A</v>
      </c>
    </row>
    <row r="51" spans="1:28" ht="14" x14ac:dyDescent="0.2">
      <c r="A51" s="144" t="s">
        <v>27</v>
      </c>
      <c r="B51" s="145" t="s">
        <v>147</v>
      </c>
      <c r="C51" s="145" t="s">
        <v>292</v>
      </c>
      <c r="D51" s="145" t="s">
        <v>293</v>
      </c>
      <c r="E51" s="153">
        <v>13.040100000000001</v>
      </c>
      <c r="F51" s="154">
        <v>20</v>
      </c>
      <c r="G51" s="154">
        <v>2</v>
      </c>
      <c r="H51" s="155">
        <v>0.1</v>
      </c>
      <c r="I51" s="154">
        <v>2</v>
      </c>
      <c r="J51" s="216">
        <v>1</v>
      </c>
      <c r="K51" s="157">
        <v>2</v>
      </c>
      <c r="L51" s="157">
        <v>0</v>
      </c>
      <c r="M51" s="157">
        <v>0</v>
      </c>
      <c r="N51" s="157">
        <v>0</v>
      </c>
      <c r="O51" s="157">
        <v>0</v>
      </c>
      <c r="P51" s="157">
        <v>0</v>
      </c>
      <c r="Q51" s="157">
        <v>0</v>
      </c>
      <c r="R51" s="157">
        <v>0</v>
      </c>
      <c r="S51" s="157">
        <v>0</v>
      </c>
      <c r="T51" s="157">
        <v>0</v>
      </c>
      <c r="U51" s="157">
        <v>0</v>
      </c>
      <c r="V51" s="157">
        <v>0</v>
      </c>
      <c r="W51" s="170">
        <v>18</v>
      </c>
      <c r="X51" s="157" t="e">
        <f>VLOOKUP(C51,[2]Sheet5!$A$2:$F$28,2,FALSE)</f>
        <v>#N/A</v>
      </c>
      <c r="Y51" s="157" t="e">
        <f>VLOOKUP(C51,[2]Sheet5!$A$2:$F$28,3,FALSE)</f>
        <v>#N/A</v>
      </c>
      <c r="Z51" s="157" t="e">
        <f>VLOOKUP(C51,[2]Sheet5!$A$2:$F$28,4,FALSE)</f>
        <v>#N/A</v>
      </c>
      <c r="AA51" s="157" t="e">
        <f>VLOOKUP(C51,[2]Sheet5!$A$2:$F$28,5,FALSE)</f>
        <v>#N/A</v>
      </c>
      <c r="AB51" s="164" t="e">
        <f>VLOOKUP(C51,[2]Sheet5!$A$2:$F$28,6,FALSE)</f>
        <v>#N/A</v>
      </c>
    </row>
    <row r="52" spans="1:28" ht="14" x14ac:dyDescent="0.2">
      <c r="A52" s="144" t="s">
        <v>27</v>
      </c>
      <c r="B52" s="145" t="s">
        <v>328</v>
      </c>
      <c r="C52" s="145" t="s">
        <v>218</v>
      </c>
      <c r="D52" s="145" t="s">
        <v>176</v>
      </c>
      <c r="E52" s="153">
        <v>40.060099999999998</v>
      </c>
      <c r="F52" s="154">
        <v>4</v>
      </c>
      <c r="G52" s="154">
        <v>0</v>
      </c>
      <c r="H52" s="155">
        <v>0</v>
      </c>
      <c r="I52" s="154">
        <v>0</v>
      </c>
      <c r="J52" s="216"/>
      <c r="K52" s="157">
        <v>0</v>
      </c>
      <c r="L52" s="157">
        <v>0</v>
      </c>
      <c r="M52" s="157">
        <v>0</v>
      </c>
      <c r="N52" s="157">
        <v>0</v>
      </c>
      <c r="O52" s="157">
        <v>0</v>
      </c>
      <c r="P52" s="157">
        <v>0</v>
      </c>
      <c r="Q52" s="157">
        <v>0</v>
      </c>
      <c r="R52" s="157">
        <v>0</v>
      </c>
      <c r="S52" s="157">
        <v>0</v>
      </c>
      <c r="T52" s="157">
        <v>0</v>
      </c>
      <c r="U52" s="157">
        <v>0</v>
      </c>
      <c r="V52" s="157">
        <v>0</v>
      </c>
      <c r="W52" s="170">
        <v>4</v>
      </c>
      <c r="X52" s="157" t="e">
        <f>VLOOKUP(C52,[2]Sheet5!$A$2:$F$28,2,FALSE)</f>
        <v>#N/A</v>
      </c>
      <c r="Y52" s="157" t="e">
        <f>VLOOKUP(C52,[2]Sheet5!$A$2:$F$28,3,FALSE)</f>
        <v>#N/A</v>
      </c>
      <c r="Z52" s="157" t="e">
        <f>VLOOKUP(C52,[2]Sheet5!$A$2:$F$28,4,FALSE)</f>
        <v>#N/A</v>
      </c>
      <c r="AA52" s="157" t="e">
        <f>VLOOKUP(C52,[2]Sheet5!$A$2:$F$28,5,FALSE)</f>
        <v>#N/A</v>
      </c>
      <c r="AB52" s="164" t="e">
        <f>VLOOKUP(C52,[2]Sheet5!$A$2:$F$28,6,FALSE)</f>
        <v>#N/A</v>
      </c>
    </row>
    <row r="53" spans="1:28" ht="14" x14ac:dyDescent="0.2">
      <c r="A53" s="144" t="s">
        <v>27</v>
      </c>
      <c r="B53" s="145" t="s">
        <v>328</v>
      </c>
      <c r="C53" s="145" t="s">
        <v>219</v>
      </c>
      <c r="D53" s="145" t="s">
        <v>64</v>
      </c>
      <c r="E53" s="153">
        <v>23.010100000000001</v>
      </c>
      <c r="F53" s="154">
        <v>16</v>
      </c>
      <c r="G53" s="154">
        <v>5</v>
      </c>
      <c r="H53" s="155">
        <v>0.3125</v>
      </c>
      <c r="I53" s="154">
        <v>4</v>
      </c>
      <c r="J53" s="216">
        <v>0.8</v>
      </c>
      <c r="K53" s="157">
        <v>1</v>
      </c>
      <c r="L53" s="157">
        <v>1</v>
      </c>
      <c r="M53" s="157">
        <v>0</v>
      </c>
      <c r="N53" s="157">
        <v>0</v>
      </c>
      <c r="O53" s="157">
        <v>0</v>
      </c>
      <c r="P53" s="157">
        <v>0</v>
      </c>
      <c r="Q53" s="157">
        <v>0</v>
      </c>
      <c r="R53" s="157">
        <v>0</v>
      </c>
      <c r="S53" s="157">
        <v>2</v>
      </c>
      <c r="T53" s="157">
        <v>1</v>
      </c>
      <c r="U53" s="157">
        <v>0</v>
      </c>
      <c r="V53" s="157">
        <v>0</v>
      </c>
      <c r="W53" s="170">
        <v>11</v>
      </c>
      <c r="X53" s="157" t="e">
        <f>VLOOKUP(C53,[2]Sheet5!$A$2:$F$28,2,FALSE)</f>
        <v>#N/A</v>
      </c>
      <c r="Y53" s="157" t="e">
        <f>VLOOKUP(C53,[2]Sheet5!$A$2:$F$28,3,FALSE)</f>
        <v>#N/A</v>
      </c>
      <c r="Z53" s="157" t="e">
        <f>VLOOKUP(C53,[2]Sheet5!$A$2:$F$28,4,FALSE)</f>
        <v>#N/A</v>
      </c>
      <c r="AA53" s="157" t="e">
        <f>VLOOKUP(C53,[2]Sheet5!$A$2:$F$28,5,FALSE)</f>
        <v>#N/A</v>
      </c>
      <c r="AB53" s="164" t="e">
        <f>VLOOKUP(C53,[2]Sheet5!$A$2:$F$28,6,FALSE)</f>
        <v>#N/A</v>
      </c>
    </row>
    <row r="54" spans="1:28" ht="14" x14ac:dyDescent="0.2">
      <c r="A54" s="144" t="s">
        <v>27</v>
      </c>
      <c r="B54" s="145" t="s">
        <v>147</v>
      </c>
      <c r="C54" s="145" t="s">
        <v>294</v>
      </c>
      <c r="D54" s="145" t="s">
        <v>197</v>
      </c>
      <c r="E54" s="153">
        <v>13.1305</v>
      </c>
      <c r="F54" s="154">
        <v>17</v>
      </c>
      <c r="G54" s="154">
        <v>3</v>
      </c>
      <c r="H54" s="155">
        <v>0.17647058823529413</v>
      </c>
      <c r="I54" s="154">
        <v>2</v>
      </c>
      <c r="J54" s="216">
        <v>0.66666666666666663</v>
      </c>
      <c r="K54" s="157">
        <v>1</v>
      </c>
      <c r="L54" s="157">
        <v>1</v>
      </c>
      <c r="M54" s="157">
        <v>0</v>
      </c>
      <c r="N54" s="157">
        <v>0</v>
      </c>
      <c r="O54" s="157">
        <v>0</v>
      </c>
      <c r="P54" s="157">
        <v>0</v>
      </c>
      <c r="Q54" s="157">
        <v>0</v>
      </c>
      <c r="R54" s="157">
        <v>0</v>
      </c>
      <c r="S54" s="157">
        <v>0</v>
      </c>
      <c r="T54" s="157">
        <v>1</v>
      </c>
      <c r="U54" s="157">
        <v>0</v>
      </c>
      <c r="V54" s="157">
        <v>0</v>
      </c>
      <c r="W54" s="170">
        <v>14</v>
      </c>
      <c r="X54" s="157">
        <f>VLOOKUP(C54,[2]Sheet5!$A$2:$F$28,2,FALSE)</f>
        <v>1</v>
      </c>
      <c r="Y54" s="157">
        <f>VLOOKUP(C54,[2]Sheet5!$A$2:$F$28,3,FALSE)</f>
        <v>35000</v>
      </c>
      <c r="Z54" s="157">
        <f>VLOOKUP(C54,[2]Sheet5!$A$2:$F$28,4,FALSE)</f>
        <v>35000</v>
      </c>
      <c r="AA54" s="157">
        <f>VLOOKUP(C54,[2]Sheet5!$A$2:$F$28,5,FALSE)</f>
        <v>35000</v>
      </c>
      <c r="AB54" s="164">
        <f>VLOOKUP(C54,[2]Sheet5!$A$2:$F$28,6,FALSE)</f>
        <v>35000</v>
      </c>
    </row>
    <row r="55" spans="1:28" ht="14" x14ac:dyDescent="0.2">
      <c r="A55" s="144" t="s">
        <v>27</v>
      </c>
      <c r="B55" s="145" t="s">
        <v>147</v>
      </c>
      <c r="C55" s="145" t="s">
        <v>295</v>
      </c>
      <c r="D55" s="145" t="s">
        <v>149</v>
      </c>
      <c r="E55" s="153">
        <v>38.010399999999997</v>
      </c>
      <c r="F55" s="154">
        <v>1</v>
      </c>
      <c r="G55" s="154">
        <v>1</v>
      </c>
      <c r="H55" s="155">
        <v>1</v>
      </c>
      <c r="I55" s="154">
        <v>1</v>
      </c>
      <c r="J55" s="216">
        <v>1</v>
      </c>
      <c r="K55" s="157">
        <v>1</v>
      </c>
      <c r="L55" s="157">
        <v>0</v>
      </c>
      <c r="M55" s="157">
        <v>0</v>
      </c>
      <c r="N55" s="157">
        <v>0</v>
      </c>
      <c r="O55" s="157">
        <v>0</v>
      </c>
      <c r="P55" s="157">
        <v>0</v>
      </c>
      <c r="Q55" s="157">
        <v>0</v>
      </c>
      <c r="R55" s="157">
        <v>0</v>
      </c>
      <c r="S55" s="157">
        <v>0</v>
      </c>
      <c r="T55" s="157">
        <v>0</v>
      </c>
      <c r="U55" s="157">
        <v>0</v>
      </c>
      <c r="V55" s="157">
        <v>0</v>
      </c>
      <c r="W55" s="170">
        <v>0</v>
      </c>
      <c r="X55" s="157" t="e">
        <f>VLOOKUP(C55,[2]Sheet5!$A$2:$F$28,2,FALSE)</f>
        <v>#N/A</v>
      </c>
      <c r="Y55" s="157" t="e">
        <f>VLOOKUP(C55,[2]Sheet5!$A$2:$F$28,3,FALSE)</f>
        <v>#N/A</v>
      </c>
      <c r="Z55" s="157" t="e">
        <f>VLOOKUP(C55,[2]Sheet5!$A$2:$F$28,4,FALSE)</f>
        <v>#N/A</v>
      </c>
      <c r="AA55" s="157" t="e">
        <f>VLOOKUP(C55,[2]Sheet5!$A$2:$F$28,5,FALSE)</f>
        <v>#N/A</v>
      </c>
      <c r="AB55" s="164" t="e">
        <f>VLOOKUP(C55,[2]Sheet5!$A$2:$F$28,6,FALSE)</f>
        <v>#N/A</v>
      </c>
    </row>
    <row r="56" spans="1:28" ht="14" x14ac:dyDescent="0.2">
      <c r="A56" s="144" t="s">
        <v>27</v>
      </c>
      <c r="B56" s="145" t="s">
        <v>147</v>
      </c>
      <c r="C56" s="145" t="s">
        <v>296</v>
      </c>
      <c r="D56" s="145" t="s">
        <v>198</v>
      </c>
      <c r="E56" s="153">
        <v>13.130800000000001</v>
      </c>
      <c r="F56" s="154">
        <v>5</v>
      </c>
      <c r="G56" s="154">
        <v>0</v>
      </c>
      <c r="H56" s="155">
        <v>0</v>
      </c>
      <c r="I56" s="154">
        <v>0</v>
      </c>
      <c r="J56" s="216"/>
      <c r="K56" s="157">
        <v>0</v>
      </c>
      <c r="L56" s="157">
        <v>0</v>
      </c>
      <c r="M56" s="157">
        <v>0</v>
      </c>
      <c r="N56" s="157">
        <v>0</v>
      </c>
      <c r="O56" s="157">
        <v>0</v>
      </c>
      <c r="P56" s="157">
        <v>0</v>
      </c>
      <c r="Q56" s="157">
        <v>0</v>
      </c>
      <c r="R56" s="157">
        <v>0</v>
      </c>
      <c r="S56" s="157">
        <v>0</v>
      </c>
      <c r="T56" s="157">
        <v>0</v>
      </c>
      <c r="U56" s="157">
        <v>0</v>
      </c>
      <c r="V56" s="157">
        <v>0</v>
      </c>
      <c r="W56" s="170">
        <v>5</v>
      </c>
      <c r="X56" s="157" t="e">
        <f>VLOOKUP(C56,[2]Sheet5!$A$2:$F$28,2,FALSE)</f>
        <v>#N/A</v>
      </c>
      <c r="Y56" s="157" t="e">
        <f>VLOOKUP(C56,[2]Sheet5!$A$2:$F$28,3,FALSE)</f>
        <v>#N/A</v>
      </c>
      <c r="Z56" s="157" t="e">
        <f>VLOOKUP(C56,[2]Sheet5!$A$2:$F$28,4,FALSE)</f>
        <v>#N/A</v>
      </c>
      <c r="AA56" s="157" t="e">
        <f>VLOOKUP(C56,[2]Sheet5!$A$2:$F$28,5,FALSE)</f>
        <v>#N/A</v>
      </c>
      <c r="AB56" s="164" t="e">
        <f>VLOOKUP(C56,[2]Sheet5!$A$2:$F$28,6,FALSE)</f>
        <v>#N/A</v>
      </c>
    </row>
    <row r="57" spans="1:28" ht="14" x14ac:dyDescent="0.2">
      <c r="A57" s="144" t="s">
        <v>27</v>
      </c>
      <c r="B57" s="145" t="s">
        <v>328</v>
      </c>
      <c r="C57" s="145" t="s">
        <v>220</v>
      </c>
      <c r="D57" s="145" t="s">
        <v>187</v>
      </c>
      <c r="E57" s="153">
        <v>31.0505</v>
      </c>
      <c r="F57" s="154">
        <v>21</v>
      </c>
      <c r="G57" s="154">
        <v>5</v>
      </c>
      <c r="H57" s="155">
        <v>0.23809523809523808</v>
      </c>
      <c r="I57" s="154">
        <v>4</v>
      </c>
      <c r="J57" s="216">
        <v>0.8</v>
      </c>
      <c r="K57" s="157">
        <v>2</v>
      </c>
      <c r="L57" s="157">
        <v>1</v>
      </c>
      <c r="M57" s="157">
        <v>0</v>
      </c>
      <c r="N57" s="157">
        <v>0</v>
      </c>
      <c r="O57" s="157">
        <v>0</v>
      </c>
      <c r="P57" s="157">
        <v>0</v>
      </c>
      <c r="Q57" s="157">
        <v>0</v>
      </c>
      <c r="R57" s="157">
        <v>0</v>
      </c>
      <c r="S57" s="157">
        <v>1</v>
      </c>
      <c r="T57" s="157">
        <v>0</v>
      </c>
      <c r="U57" s="157">
        <v>0</v>
      </c>
      <c r="V57" s="157">
        <v>1</v>
      </c>
      <c r="W57" s="170">
        <v>16</v>
      </c>
      <c r="X57" s="157">
        <f>VLOOKUP(C57,[2]Sheet5!$A$2:$F$28,2,FALSE)</f>
        <v>1</v>
      </c>
      <c r="Y57" s="157">
        <f>VLOOKUP(C57,[2]Sheet5!$A$2:$F$28,3,FALSE)</f>
        <v>65000</v>
      </c>
      <c r="Z57" s="157">
        <f>VLOOKUP(C57,[2]Sheet5!$A$2:$F$28,4,FALSE)</f>
        <v>65000</v>
      </c>
      <c r="AA57" s="157">
        <f>VLOOKUP(C57,[2]Sheet5!$A$2:$F$28,5,FALSE)</f>
        <v>65000</v>
      </c>
      <c r="AB57" s="164">
        <f>VLOOKUP(C57,[2]Sheet5!$A$2:$F$28,6,FALSE)</f>
        <v>65000</v>
      </c>
    </row>
    <row r="58" spans="1:28" ht="14" x14ac:dyDescent="0.2">
      <c r="A58" s="144" t="s">
        <v>27</v>
      </c>
      <c r="B58" s="145" t="s">
        <v>147</v>
      </c>
      <c r="C58" s="145" t="s">
        <v>297</v>
      </c>
      <c r="D58" s="145" t="s">
        <v>198</v>
      </c>
      <c r="E58" s="153">
        <v>13.130800000000001</v>
      </c>
      <c r="F58" s="154">
        <v>8</v>
      </c>
      <c r="G58" s="154">
        <v>6</v>
      </c>
      <c r="H58" s="155">
        <v>0.75</v>
      </c>
      <c r="I58" s="154">
        <v>6</v>
      </c>
      <c r="J58" s="216">
        <v>1</v>
      </c>
      <c r="K58" s="157">
        <v>1</v>
      </c>
      <c r="L58" s="157">
        <v>0</v>
      </c>
      <c r="M58" s="157">
        <v>0</v>
      </c>
      <c r="N58" s="157">
        <v>0</v>
      </c>
      <c r="O58" s="157">
        <v>0</v>
      </c>
      <c r="P58" s="157">
        <v>0</v>
      </c>
      <c r="Q58" s="157">
        <v>0</v>
      </c>
      <c r="R58" s="157">
        <v>0</v>
      </c>
      <c r="S58" s="157">
        <v>5</v>
      </c>
      <c r="T58" s="157">
        <v>0</v>
      </c>
      <c r="U58" s="157">
        <v>0</v>
      </c>
      <c r="V58" s="157">
        <v>0</v>
      </c>
      <c r="W58" s="170">
        <v>2</v>
      </c>
      <c r="X58" s="157" t="e">
        <f>VLOOKUP(C58,[2]Sheet5!$A$2:$F$28,2,FALSE)</f>
        <v>#N/A</v>
      </c>
      <c r="Y58" s="157" t="e">
        <f>VLOOKUP(C58,[2]Sheet5!$A$2:$F$28,3,FALSE)</f>
        <v>#N/A</v>
      </c>
      <c r="Z58" s="157" t="e">
        <f>VLOOKUP(C58,[2]Sheet5!$A$2:$F$28,4,FALSE)</f>
        <v>#N/A</v>
      </c>
      <c r="AA58" s="157" t="e">
        <f>VLOOKUP(C58,[2]Sheet5!$A$2:$F$28,5,FALSE)</f>
        <v>#N/A</v>
      </c>
      <c r="AB58" s="164" t="e">
        <f>VLOOKUP(C58,[2]Sheet5!$A$2:$F$28,6,FALSE)</f>
        <v>#N/A</v>
      </c>
    </row>
    <row r="59" spans="1:28" ht="14" x14ac:dyDescent="0.2">
      <c r="A59" s="144" t="s">
        <v>27</v>
      </c>
      <c r="B59" s="145" t="s">
        <v>147</v>
      </c>
      <c r="C59" s="145" t="s">
        <v>348</v>
      </c>
      <c r="D59" s="145" t="s">
        <v>73</v>
      </c>
      <c r="E59" s="153">
        <v>16.0901</v>
      </c>
      <c r="F59" s="154"/>
      <c r="G59" s="154"/>
      <c r="H59" s="155"/>
      <c r="I59" s="154">
        <v>0</v>
      </c>
      <c r="J59" s="216"/>
      <c r="W59" s="170"/>
      <c r="X59" s="157" t="e">
        <f>VLOOKUP(C59,[2]Sheet5!$A$2:$F$28,2,FALSE)</f>
        <v>#N/A</v>
      </c>
      <c r="Y59" s="157" t="e">
        <f>VLOOKUP(C59,[2]Sheet5!$A$2:$F$28,3,FALSE)</f>
        <v>#N/A</v>
      </c>
      <c r="Z59" s="157" t="e">
        <f>VLOOKUP(C59,[2]Sheet5!$A$2:$F$28,4,FALSE)</f>
        <v>#N/A</v>
      </c>
      <c r="AA59" s="157" t="e">
        <f>VLOOKUP(C59,[2]Sheet5!$A$2:$F$28,5,FALSE)</f>
        <v>#N/A</v>
      </c>
      <c r="AB59" s="164" t="e">
        <f>VLOOKUP(C59,[2]Sheet5!$A$2:$F$28,6,FALSE)</f>
        <v>#N/A</v>
      </c>
    </row>
    <row r="60" spans="1:28" ht="14" x14ac:dyDescent="0.2">
      <c r="A60" s="144" t="s">
        <v>27</v>
      </c>
      <c r="B60" s="145" t="s">
        <v>328</v>
      </c>
      <c r="C60" s="145" t="s">
        <v>221</v>
      </c>
      <c r="D60" s="145" t="s">
        <v>75</v>
      </c>
      <c r="E60" s="153">
        <v>40.060099999999998</v>
      </c>
      <c r="F60" s="154">
        <v>3</v>
      </c>
      <c r="G60" s="154">
        <v>1</v>
      </c>
      <c r="H60" s="155">
        <v>0.33333333333333331</v>
      </c>
      <c r="I60" s="154">
        <v>0</v>
      </c>
      <c r="J60" s="216">
        <v>0</v>
      </c>
      <c r="K60" s="157">
        <v>0</v>
      </c>
      <c r="L60" s="157">
        <v>0</v>
      </c>
      <c r="M60" s="157">
        <v>0</v>
      </c>
      <c r="N60" s="157">
        <v>0</v>
      </c>
      <c r="O60" s="157">
        <v>0</v>
      </c>
      <c r="P60" s="157">
        <v>0</v>
      </c>
      <c r="Q60" s="157">
        <v>0</v>
      </c>
      <c r="R60" s="157">
        <v>0</v>
      </c>
      <c r="S60" s="157">
        <v>0</v>
      </c>
      <c r="T60" s="157">
        <v>1</v>
      </c>
      <c r="U60" s="157">
        <v>0</v>
      </c>
      <c r="V60" s="157">
        <v>0</v>
      </c>
      <c r="W60" s="170">
        <v>2</v>
      </c>
      <c r="X60" s="157" t="e">
        <f>VLOOKUP(C60,[2]Sheet5!$A$2:$F$28,2,FALSE)</f>
        <v>#N/A</v>
      </c>
      <c r="Y60" s="157" t="e">
        <f>VLOOKUP(C60,[2]Sheet5!$A$2:$F$28,3,FALSE)</f>
        <v>#N/A</v>
      </c>
      <c r="Z60" s="157" t="e">
        <f>VLOOKUP(C60,[2]Sheet5!$A$2:$F$28,4,FALSE)</f>
        <v>#N/A</v>
      </c>
      <c r="AA60" s="157" t="e">
        <f>VLOOKUP(C60,[2]Sheet5!$A$2:$F$28,5,FALSE)</f>
        <v>#N/A</v>
      </c>
      <c r="AB60" s="164" t="e">
        <f>VLOOKUP(C60,[2]Sheet5!$A$2:$F$28,6,FALSE)</f>
        <v>#N/A</v>
      </c>
    </row>
    <row r="61" spans="1:28" ht="14" x14ac:dyDescent="0.2">
      <c r="A61" s="144" t="s">
        <v>27</v>
      </c>
      <c r="B61" s="145" t="s">
        <v>328</v>
      </c>
      <c r="C61" s="145" t="s">
        <v>222</v>
      </c>
      <c r="D61" s="145" t="s">
        <v>42</v>
      </c>
      <c r="E61" s="153">
        <v>54.010100000000001</v>
      </c>
      <c r="F61" s="154">
        <v>5</v>
      </c>
      <c r="G61" s="154">
        <v>1</v>
      </c>
      <c r="H61" s="155">
        <v>0.2</v>
      </c>
      <c r="I61" s="154">
        <v>1</v>
      </c>
      <c r="J61" s="216">
        <v>1</v>
      </c>
      <c r="K61" s="157">
        <v>1</v>
      </c>
      <c r="L61" s="157">
        <v>0</v>
      </c>
      <c r="M61" s="157">
        <v>0</v>
      </c>
      <c r="N61" s="157">
        <v>0</v>
      </c>
      <c r="O61" s="157">
        <v>0</v>
      </c>
      <c r="P61" s="157">
        <v>0</v>
      </c>
      <c r="Q61" s="157">
        <v>0</v>
      </c>
      <c r="R61" s="157">
        <v>0</v>
      </c>
      <c r="S61" s="157">
        <v>0</v>
      </c>
      <c r="T61" s="157">
        <v>0</v>
      </c>
      <c r="U61" s="157">
        <v>0</v>
      </c>
      <c r="V61" s="157">
        <v>0</v>
      </c>
      <c r="W61" s="170">
        <v>4</v>
      </c>
      <c r="X61" s="157" t="e">
        <f>VLOOKUP(C61,[2]Sheet5!$A$2:$F$28,2,FALSE)</f>
        <v>#N/A</v>
      </c>
      <c r="Y61" s="157" t="e">
        <f>VLOOKUP(C61,[2]Sheet5!$A$2:$F$28,3,FALSE)</f>
        <v>#N/A</v>
      </c>
      <c r="Z61" s="157" t="e">
        <f>VLOOKUP(C61,[2]Sheet5!$A$2:$F$28,4,FALSE)</f>
        <v>#N/A</v>
      </c>
      <c r="AA61" s="157" t="e">
        <f>VLOOKUP(C61,[2]Sheet5!$A$2:$F$28,5,FALSE)</f>
        <v>#N/A</v>
      </c>
      <c r="AB61" s="164" t="e">
        <f>VLOOKUP(C61,[2]Sheet5!$A$2:$F$28,6,FALSE)</f>
        <v>#N/A</v>
      </c>
    </row>
    <row r="62" spans="1:28" ht="14" x14ac:dyDescent="0.2">
      <c r="A62" s="144" t="s">
        <v>27</v>
      </c>
      <c r="B62" s="145" t="s">
        <v>147</v>
      </c>
      <c r="C62" s="145" t="s">
        <v>298</v>
      </c>
      <c r="D62" s="145" t="s">
        <v>278</v>
      </c>
      <c r="E62" s="153">
        <v>13.020099999999999</v>
      </c>
      <c r="F62" s="154"/>
      <c r="G62" s="154"/>
      <c r="H62" s="155"/>
      <c r="I62" s="154">
        <v>0</v>
      </c>
      <c r="J62" s="216"/>
      <c r="W62" s="170"/>
      <c r="X62" s="157" t="e">
        <f>VLOOKUP(C62,[2]Sheet5!$A$2:$F$28,2,FALSE)</f>
        <v>#N/A</v>
      </c>
      <c r="Y62" s="157" t="e">
        <f>VLOOKUP(C62,[2]Sheet5!$A$2:$F$28,3,FALSE)</f>
        <v>#N/A</v>
      </c>
      <c r="Z62" s="157" t="e">
        <f>VLOOKUP(C62,[2]Sheet5!$A$2:$F$28,4,FALSE)</f>
        <v>#N/A</v>
      </c>
      <c r="AA62" s="157" t="e">
        <f>VLOOKUP(C62,[2]Sheet5!$A$2:$F$28,5,FALSE)</f>
        <v>#N/A</v>
      </c>
      <c r="AB62" s="164" t="e">
        <f>VLOOKUP(C62,[2]Sheet5!$A$2:$F$28,6,FALSE)</f>
        <v>#N/A</v>
      </c>
    </row>
    <row r="63" spans="1:28" ht="14" x14ac:dyDescent="0.2">
      <c r="A63" s="144" t="s">
        <v>27</v>
      </c>
      <c r="B63" s="145" t="s">
        <v>147</v>
      </c>
      <c r="C63" s="145" t="s">
        <v>349</v>
      </c>
      <c r="D63" s="145" t="s">
        <v>84</v>
      </c>
      <c r="E63" s="153">
        <v>16.090199999999999</v>
      </c>
      <c r="F63" s="154"/>
      <c r="G63" s="154"/>
      <c r="H63" s="155"/>
      <c r="I63" s="154">
        <v>0</v>
      </c>
      <c r="J63" s="216"/>
      <c r="W63" s="170"/>
      <c r="X63" s="157" t="e">
        <f>VLOOKUP(C63,[2]Sheet5!$A$2:$F$28,2,FALSE)</f>
        <v>#N/A</v>
      </c>
      <c r="Y63" s="157" t="e">
        <f>VLOOKUP(C63,[2]Sheet5!$A$2:$F$28,3,FALSE)</f>
        <v>#N/A</v>
      </c>
      <c r="Z63" s="157" t="e">
        <f>VLOOKUP(C63,[2]Sheet5!$A$2:$F$28,4,FALSE)</f>
        <v>#N/A</v>
      </c>
      <c r="AA63" s="157" t="e">
        <f>VLOOKUP(C63,[2]Sheet5!$A$2:$F$28,5,FALSE)</f>
        <v>#N/A</v>
      </c>
      <c r="AB63" s="164" t="e">
        <f>VLOOKUP(C63,[2]Sheet5!$A$2:$F$28,6,FALSE)</f>
        <v>#N/A</v>
      </c>
    </row>
    <row r="64" spans="1:28" ht="14" x14ac:dyDescent="0.2">
      <c r="A64" s="144" t="s">
        <v>27</v>
      </c>
      <c r="B64" s="145" t="s">
        <v>328</v>
      </c>
      <c r="C64" s="145" t="s">
        <v>223</v>
      </c>
      <c r="D64" s="145" t="s">
        <v>224</v>
      </c>
      <c r="E64" s="153">
        <v>25.010100000000001</v>
      </c>
      <c r="F64" s="154">
        <v>8</v>
      </c>
      <c r="G64" s="154">
        <v>2</v>
      </c>
      <c r="H64" s="155">
        <v>0.25</v>
      </c>
      <c r="I64" s="154">
        <v>1</v>
      </c>
      <c r="J64" s="216">
        <v>0.5</v>
      </c>
      <c r="K64" s="157">
        <v>1</v>
      </c>
      <c r="L64" s="157">
        <v>0</v>
      </c>
      <c r="M64" s="157">
        <v>0</v>
      </c>
      <c r="N64" s="157">
        <v>0</v>
      </c>
      <c r="O64" s="157">
        <v>0</v>
      </c>
      <c r="P64" s="157">
        <v>0</v>
      </c>
      <c r="Q64" s="157">
        <v>0</v>
      </c>
      <c r="R64" s="157">
        <v>0</v>
      </c>
      <c r="S64" s="157">
        <v>0</v>
      </c>
      <c r="T64" s="157">
        <v>1</v>
      </c>
      <c r="U64" s="157">
        <v>0</v>
      </c>
      <c r="V64" s="157">
        <v>0</v>
      </c>
      <c r="W64" s="170">
        <v>6</v>
      </c>
      <c r="X64" s="157">
        <f>VLOOKUP(C64,[2]Sheet5!$A$2:$F$28,2,FALSE)</f>
        <v>1</v>
      </c>
      <c r="Y64" s="157">
        <f>VLOOKUP(C64,[2]Sheet5!$A$2:$F$28,3,FALSE)</f>
        <v>75000</v>
      </c>
      <c r="Z64" s="157">
        <f>VLOOKUP(C64,[2]Sheet5!$A$2:$F$28,4,FALSE)</f>
        <v>75000</v>
      </c>
      <c r="AA64" s="157">
        <f>VLOOKUP(C64,[2]Sheet5!$A$2:$F$28,5,FALSE)</f>
        <v>75000</v>
      </c>
      <c r="AB64" s="164">
        <f>VLOOKUP(C64,[2]Sheet5!$A$2:$F$28,6,FALSE)</f>
        <v>75000</v>
      </c>
    </row>
    <row r="65" spans="1:28" ht="14" x14ac:dyDescent="0.2">
      <c r="A65" s="144" t="s">
        <v>27</v>
      </c>
      <c r="B65" s="145" t="s">
        <v>328</v>
      </c>
      <c r="C65" s="145" t="s">
        <v>225</v>
      </c>
      <c r="D65" s="145" t="s">
        <v>224</v>
      </c>
      <c r="E65" s="153">
        <v>25.010100000000001</v>
      </c>
      <c r="F65" s="154">
        <v>80</v>
      </c>
      <c r="G65" s="154">
        <v>23</v>
      </c>
      <c r="H65" s="155">
        <v>0.28749999999999998</v>
      </c>
      <c r="I65" s="154">
        <v>23</v>
      </c>
      <c r="J65" s="216">
        <v>1</v>
      </c>
      <c r="K65" s="157">
        <v>17</v>
      </c>
      <c r="L65" s="157">
        <v>5</v>
      </c>
      <c r="M65" s="157">
        <v>0</v>
      </c>
      <c r="N65" s="157">
        <v>0</v>
      </c>
      <c r="O65" s="157">
        <v>0</v>
      </c>
      <c r="P65" s="157">
        <v>0</v>
      </c>
      <c r="Q65" s="157">
        <v>0</v>
      </c>
      <c r="R65" s="157">
        <v>0</v>
      </c>
      <c r="S65" s="157">
        <v>1</v>
      </c>
      <c r="T65" s="157">
        <v>0</v>
      </c>
      <c r="U65" s="157">
        <v>0</v>
      </c>
      <c r="V65" s="157">
        <v>0</v>
      </c>
      <c r="W65" s="170">
        <v>57</v>
      </c>
      <c r="X65" s="157">
        <f>VLOOKUP(C65,[2]Sheet5!$A$2:$F$28,2,FALSE)</f>
        <v>6</v>
      </c>
      <c r="Y65" s="157">
        <f>VLOOKUP(C65,[2]Sheet5!$A$2:$F$28,3,FALSE)</f>
        <v>68333</v>
      </c>
      <c r="Z65" s="157">
        <f>VLOOKUP(C65,[2]Sheet5!$A$2:$F$28,4,FALSE)</f>
        <v>75000</v>
      </c>
      <c r="AA65" s="157">
        <f>VLOOKUP(C65,[2]Sheet5!$A$2:$F$28,5,FALSE)</f>
        <v>45000</v>
      </c>
      <c r="AB65" s="164">
        <f>VLOOKUP(C65,[2]Sheet5!$A$2:$F$28,6,FALSE)</f>
        <v>75000</v>
      </c>
    </row>
    <row r="66" spans="1:28" ht="14" x14ac:dyDescent="0.2">
      <c r="A66" s="144" t="s">
        <v>27</v>
      </c>
      <c r="B66" s="145" t="s">
        <v>147</v>
      </c>
      <c r="C66" s="145" t="s">
        <v>299</v>
      </c>
      <c r="D66" s="145" t="s">
        <v>300</v>
      </c>
      <c r="E66" s="153">
        <v>13.131500000000001</v>
      </c>
      <c r="F66" s="154">
        <v>5</v>
      </c>
      <c r="G66" s="154">
        <v>1</v>
      </c>
      <c r="H66" s="155">
        <v>0.2</v>
      </c>
      <c r="I66" s="154">
        <v>1</v>
      </c>
      <c r="J66" s="216">
        <v>1</v>
      </c>
      <c r="K66" s="157">
        <v>1</v>
      </c>
      <c r="L66" s="157">
        <v>0</v>
      </c>
      <c r="M66" s="157">
        <v>0</v>
      </c>
      <c r="N66" s="157">
        <v>0</v>
      </c>
      <c r="O66" s="157">
        <v>0</v>
      </c>
      <c r="P66" s="157">
        <v>0</v>
      </c>
      <c r="Q66" s="157">
        <v>0</v>
      </c>
      <c r="R66" s="157">
        <v>0</v>
      </c>
      <c r="S66" s="157">
        <v>0</v>
      </c>
      <c r="T66" s="157">
        <v>0</v>
      </c>
      <c r="U66" s="157">
        <v>0</v>
      </c>
      <c r="V66" s="157">
        <v>0</v>
      </c>
      <c r="W66" s="170">
        <v>4</v>
      </c>
      <c r="X66" s="157">
        <f>VLOOKUP(C66,[2]Sheet5!$A$2:$F$28,2,FALSE)</f>
        <v>1</v>
      </c>
      <c r="Y66" s="157">
        <f>VLOOKUP(C66,[2]Sheet5!$A$2:$F$28,3,FALSE)</f>
        <v>75000</v>
      </c>
      <c r="Z66" s="157">
        <f>VLOOKUP(C66,[2]Sheet5!$A$2:$F$28,4,FALSE)</f>
        <v>75000</v>
      </c>
      <c r="AA66" s="157">
        <f>VLOOKUP(C66,[2]Sheet5!$A$2:$F$28,5,FALSE)</f>
        <v>75000</v>
      </c>
      <c r="AB66" s="164">
        <f>VLOOKUP(C66,[2]Sheet5!$A$2:$F$28,6,FALSE)</f>
        <v>75000</v>
      </c>
    </row>
    <row r="67" spans="1:28" ht="14" x14ac:dyDescent="0.2">
      <c r="A67" s="144" t="s">
        <v>27</v>
      </c>
      <c r="B67" s="145" t="s">
        <v>147</v>
      </c>
      <c r="C67" s="145" t="s">
        <v>301</v>
      </c>
      <c r="D67" s="145" t="s">
        <v>224</v>
      </c>
      <c r="E67" s="153">
        <v>13.1334</v>
      </c>
      <c r="F67" s="154">
        <v>1</v>
      </c>
      <c r="G67" s="154">
        <v>0</v>
      </c>
      <c r="H67" s="155">
        <v>0</v>
      </c>
      <c r="I67" s="154">
        <v>0</v>
      </c>
      <c r="J67" s="216"/>
      <c r="K67" s="157">
        <v>0</v>
      </c>
      <c r="L67" s="157">
        <v>0</v>
      </c>
      <c r="M67" s="157">
        <v>0</v>
      </c>
      <c r="N67" s="157">
        <v>0</v>
      </c>
      <c r="O67" s="157">
        <v>0</v>
      </c>
      <c r="P67" s="157">
        <v>0</v>
      </c>
      <c r="Q67" s="157">
        <v>0</v>
      </c>
      <c r="R67" s="157">
        <v>0</v>
      </c>
      <c r="S67" s="157">
        <v>0</v>
      </c>
      <c r="T67" s="157">
        <v>0</v>
      </c>
      <c r="U67" s="157">
        <v>0</v>
      </c>
      <c r="V67" s="157">
        <v>0</v>
      </c>
      <c r="W67" s="170">
        <v>1</v>
      </c>
      <c r="X67" s="157" t="e">
        <f>VLOOKUP(C67,[2]Sheet5!$A$2:$F$28,2,FALSE)</f>
        <v>#N/A</v>
      </c>
      <c r="Y67" s="157" t="e">
        <f>VLOOKUP(C67,[2]Sheet5!$A$2:$F$28,3,FALSE)</f>
        <v>#N/A</v>
      </c>
      <c r="Z67" s="157" t="e">
        <f>VLOOKUP(C67,[2]Sheet5!$A$2:$F$28,4,FALSE)</f>
        <v>#N/A</v>
      </c>
      <c r="AA67" s="157" t="e">
        <f>VLOOKUP(C67,[2]Sheet5!$A$2:$F$28,5,FALSE)</f>
        <v>#N/A</v>
      </c>
      <c r="AB67" s="164" t="e">
        <f>VLOOKUP(C67,[2]Sheet5!$A$2:$F$28,6,FALSE)</f>
        <v>#N/A</v>
      </c>
    </row>
    <row r="68" spans="1:28" ht="14" x14ac:dyDescent="0.2">
      <c r="A68" s="144" t="s">
        <v>27</v>
      </c>
      <c r="B68" s="145" t="s">
        <v>328</v>
      </c>
      <c r="C68" s="145" t="s">
        <v>226</v>
      </c>
      <c r="D68" s="145" t="s">
        <v>89</v>
      </c>
      <c r="E68" s="153">
        <v>16.010200000000001</v>
      </c>
      <c r="F68" s="154">
        <v>2</v>
      </c>
      <c r="G68" s="154">
        <v>0</v>
      </c>
      <c r="H68" s="155">
        <v>0</v>
      </c>
      <c r="I68" s="154">
        <v>0</v>
      </c>
      <c r="J68" s="216"/>
      <c r="K68" s="157">
        <v>0</v>
      </c>
      <c r="L68" s="157">
        <v>0</v>
      </c>
      <c r="M68" s="157">
        <v>0</v>
      </c>
      <c r="N68" s="157">
        <v>0</v>
      </c>
      <c r="O68" s="157">
        <v>0</v>
      </c>
      <c r="P68" s="157">
        <v>0</v>
      </c>
      <c r="Q68" s="157">
        <v>0</v>
      </c>
      <c r="R68" s="157">
        <v>0</v>
      </c>
      <c r="S68" s="157">
        <v>0</v>
      </c>
      <c r="T68" s="157">
        <v>0</v>
      </c>
      <c r="U68" s="157">
        <v>0</v>
      </c>
      <c r="V68" s="157">
        <v>0</v>
      </c>
      <c r="W68" s="170">
        <v>2</v>
      </c>
      <c r="X68" s="157" t="e">
        <f>VLOOKUP(C68,[2]Sheet5!$A$2:$F$28,2,FALSE)</f>
        <v>#N/A</v>
      </c>
      <c r="Y68" s="157" t="e">
        <f>VLOOKUP(C68,[2]Sheet5!$A$2:$F$28,3,FALSE)</f>
        <v>#N/A</v>
      </c>
      <c r="Z68" s="157" t="e">
        <f>VLOOKUP(C68,[2]Sheet5!$A$2:$F$28,4,FALSE)</f>
        <v>#N/A</v>
      </c>
      <c r="AA68" s="157" t="e">
        <f>VLOOKUP(C68,[2]Sheet5!$A$2:$F$28,5,FALSE)</f>
        <v>#N/A</v>
      </c>
      <c r="AB68" s="164" t="e">
        <f>VLOOKUP(C68,[2]Sheet5!$A$2:$F$28,6,FALSE)</f>
        <v>#N/A</v>
      </c>
    </row>
    <row r="69" spans="1:28" ht="14" x14ac:dyDescent="0.2">
      <c r="A69" s="144" t="s">
        <v>27</v>
      </c>
      <c r="B69" s="145" t="s">
        <v>328</v>
      </c>
      <c r="C69" s="145" t="s">
        <v>350</v>
      </c>
      <c r="D69" s="145" t="s">
        <v>351</v>
      </c>
      <c r="E69" s="153">
        <v>13.131500000000001</v>
      </c>
      <c r="F69" s="154"/>
      <c r="G69" s="154"/>
      <c r="H69" s="155"/>
      <c r="I69" s="154">
        <v>0</v>
      </c>
      <c r="J69" s="216"/>
      <c r="W69" s="170"/>
      <c r="X69" s="157" t="e">
        <f>VLOOKUP(C69,[2]Sheet5!$A$2:$F$28,2,FALSE)</f>
        <v>#N/A</v>
      </c>
      <c r="Y69" s="157" t="e">
        <f>VLOOKUP(C69,[2]Sheet5!$A$2:$F$28,3,FALSE)</f>
        <v>#N/A</v>
      </c>
      <c r="Z69" s="157" t="e">
        <f>VLOOKUP(C69,[2]Sheet5!$A$2:$F$28,4,FALSE)</f>
        <v>#N/A</v>
      </c>
      <c r="AA69" s="157" t="e">
        <f>VLOOKUP(C69,[2]Sheet5!$A$2:$F$28,5,FALSE)</f>
        <v>#N/A</v>
      </c>
      <c r="AB69" s="164" t="e">
        <f>VLOOKUP(C69,[2]Sheet5!$A$2:$F$28,6,FALSE)</f>
        <v>#N/A</v>
      </c>
    </row>
    <row r="70" spans="1:28" ht="14" x14ac:dyDescent="0.2">
      <c r="A70" s="144" t="s">
        <v>27</v>
      </c>
      <c r="B70" s="145" t="s">
        <v>147</v>
      </c>
      <c r="C70" s="145" t="s">
        <v>302</v>
      </c>
      <c r="D70" s="145" t="s">
        <v>300</v>
      </c>
      <c r="E70" s="153">
        <v>13.131500000000001</v>
      </c>
      <c r="F70" s="154">
        <v>1</v>
      </c>
      <c r="G70" s="154">
        <v>1</v>
      </c>
      <c r="H70" s="155">
        <v>1</v>
      </c>
      <c r="I70" s="154">
        <v>1</v>
      </c>
      <c r="J70" s="216">
        <v>1</v>
      </c>
      <c r="K70" s="157">
        <v>0</v>
      </c>
      <c r="L70" s="157">
        <v>1</v>
      </c>
      <c r="M70" s="157">
        <v>0</v>
      </c>
      <c r="N70" s="157">
        <v>0</v>
      </c>
      <c r="O70" s="157">
        <v>0</v>
      </c>
      <c r="P70" s="157">
        <v>0</v>
      </c>
      <c r="Q70" s="157">
        <v>0</v>
      </c>
      <c r="R70" s="157">
        <v>0</v>
      </c>
      <c r="S70" s="157">
        <v>0</v>
      </c>
      <c r="T70" s="157">
        <v>0</v>
      </c>
      <c r="U70" s="157">
        <v>0</v>
      </c>
      <c r="V70" s="157">
        <v>0</v>
      </c>
      <c r="W70" s="170">
        <v>0</v>
      </c>
      <c r="X70" s="157" t="e">
        <f>VLOOKUP(C70,[2]Sheet5!$A$2:$F$28,2,FALSE)</f>
        <v>#N/A</v>
      </c>
      <c r="Y70" s="157" t="e">
        <f>VLOOKUP(C70,[2]Sheet5!$A$2:$F$28,3,FALSE)</f>
        <v>#N/A</v>
      </c>
      <c r="Z70" s="157" t="e">
        <f>VLOOKUP(C70,[2]Sheet5!$A$2:$F$28,4,FALSE)</f>
        <v>#N/A</v>
      </c>
      <c r="AA70" s="157" t="e">
        <f>VLOOKUP(C70,[2]Sheet5!$A$2:$F$28,5,FALSE)</f>
        <v>#N/A</v>
      </c>
      <c r="AB70" s="164" t="e">
        <f>VLOOKUP(C70,[2]Sheet5!$A$2:$F$28,6,FALSE)</f>
        <v>#N/A</v>
      </c>
    </row>
    <row r="71" spans="1:28" ht="14" x14ac:dyDescent="0.2">
      <c r="A71" s="144" t="s">
        <v>27</v>
      </c>
      <c r="B71" s="145" t="s">
        <v>328</v>
      </c>
      <c r="C71" s="145" t="s">
        <v>227</v>
      </c>
      <c r="D71" s="145" t="s">
        <v>91</v>
      </c>
      <c r="E71" s="153">
        <v>27.010100000000001</v>
      </c>
      <c r="F71" s="154">
        <v>8</v>
      </c>
      <c r="G71" s="154">
        <v>2</v>
      </c>
      <c r="H71" s="155">
        <v>0.25</v>
      </c>
      <c r="I71" s="154">
        <v>2</v>
      </c>
      <c r="J71" s="216">
        <v>1</v>
      </c>
      <c r="K71" s="157">
        <v>0</v>
      </c>
      <c r="L71" s="157">
        <v>1</v>
      </c>
      <c r="M71" s="157">
        <v>0</v>
      </c>
      <c r="N71" s="157">
        <v>0</v>
      </c>
      <c r="O71" s="157">
        <v>0</v>
      </c>
      <c r="P71" s="157">
        <v>0</v>
      </c>
      <c r="Q71" s="157">
        <v>0</v>
      </c>
      <c r="R71" s="157">
        <v>0</v>
      </c>
      <c r="S71" s="157">
        <v>1</v>
      </c>
      <c r="T71" s="157">
        <v>0</v>
      </c>
      <c r="U71" s="157">
        <v>0</v>
      </c>
      <c r="V71" s="157">
        <v>0</v>
      </c>
      <c r="W71" s="170">
        <v>6</v>
      </c>
      <c r="X71" s="157" t="e">
        <f>VLOOKUP(C71,[2]Sheet5!$A$2:$F$28,2,FALSE)</f>
        <v>#N/A</v>
      </c>
      <c r="Y71" s="157" t="e">
        <f>VLOOKUP(C71,[2]Sheet5!$A$2:$F$28,3,FALSE)</f>
        <v>#N/A</v>
      </c>
      <c r="Z71" s="157" t="e">
        <f>VLOOKUP(C71,[2]Sheet5!$A$2:$F$28,4,FALSE)</f>
        <v>#N/A</v>
      </c>
      <c r="AA71" s="157" t="e">
        <f>VLOOKUP(C71,[2]Sheet5!$A$2:$F$28,5,FALSE)</f>
        <v>#N/A</v>
      </c>
      <c r="AB71" s="164" t="e">
        <f>VLOOKUP(C71,[2]Sheet5!$A$2:$F$28,6,FALSE)</f>
        <v>#N/A</v>
      </c>
    </row>
    <row r="72" spans="1:28" ht="14" x14ac:dyDescent="0.2">
      <c r="A72" s="144" t="s">
        <v>27</v>
      </c>
      <c r="B72" s="145" t="s">
        <v>147</v>
      </c>
      <c r="C72" s="145" t="s">
        <v>303</v>
      </c>
      <c r="D72" s="145" t="s">
        <v>201</v>
      </c>
      <c r="E72" s="153">
        <v>13.1311</v>
      </c>
      <c r="F72" s="154">
        <v>8</v>
      </c>
      <c r="G72" s="154">
        <v>3</v>
      </c>
      <c r="H72" s="155">
        <v>0.375</v>
      </c>
      <c r="I72" s="154">
        <v>2</v>
      </c>
      <c r="J72" s="216">
        <v>0.66666666666666663</v>
      </c>
      <c r="K72" s="157">
        <v>1</v>
      </c>
      <c r="L72" s="157">
        <v>1</v>
      </c>
      <c r="M72" s="157">
        <v>0</v>
      </c>
      <c r="N72" s="157">
        <v>0</v>
      </c>
      <c r="O72" s="157">
        <v>0</v>
      </c>
      <c r="P72" s="157">
        <v>0</v>
      </c>
      <c r="Q72" s="157">
        <v>0</v>
      </c>
      <c r="R72" s="157">
        <v>0</v>
      </c>
      <c r="S72" s="157">
        <v>0</v>
      </c>
      <c r="T72" s="157">
        <v>1</v>
      </c>
      <c r="U72" s="157">
        <v>0</v>
      </c>
      <c r="V72" s="157">
        <v>0</v>
      </c>
      <c r="W72" s="170">
        <v>5</v>
      </c>
      <c r="X72" s="157">
        <f>VLOOKUP(C72,[2]Sheet5!$A$2:$F$28,2,FALSE)</f>
        <v>1</v>
      </c>
      <c r="Y72" s="157">
        <f>VLOOKUP(C72,[2]Sheet5!$A$2:$F$28,3,FALSE)</f>
        <v>75000</v>
      </c>
      <c r="Z72" s="157">
        <f>VLOOKUP(C72,[2]Sheet5!$A$2:$F$28,4,FALSE)</f>
        <v>75000</v>
      </c>
      <c r="AA72" s="157">
        <f>VLOOKUP(C72,[2]Sheet5!$A$2:$F$28,5,FALSE)</f>
        <v>75000</v>
      </c>
      <c r="AB72" s="164">
        <f>VLOOKUP(C72,[2]Sheet5!$A$2:$F$28,6,FALSE)</f>
        <v>75000</v>
      </c>
    </row>
    <row r="73" spans="1:28" ht="14" x14ac:dyDescent="0.2">
      <c r="A73" s="144" t="s">
        <v>27</v>
      </c>
      <c r="B73" s="145" t="s">
        <v>147</v>
      </c>
      <c r="C73" s="145" t="s">
        <v>304</v>
      </c>
      <c r="D73" s="145" t="s">
        <v>278</v>
      </c>
      <c r="E73" s="153">
        <v>13.1311</v>
      </c>
      <c r="F73" s="154">
        <v>7</v>
      </c>
      <c r="G73" s="154">
        <v>2</v>
      </c>
      <c r="H73" s="155">
        <v>0.2857142857142857</v>
      </c>
      <c r="I73" s="154">
        <v>2</v>
      </c>
      <c r="J73" s="216">
        <v>1</v>
      </c>
      <c r="K73" s="157">
        <v>1</v>
      </c>
      <c r="L73" s="157">
        <v>0</v>
      </c>
      <c r="M73" s="157">
        <v>0</v>
      </c>
      <c r="N73" s="157">
        <v>0</v>
      </c>
      <c r="O73" s="157">
        <v>0</v>
      </c>
      <c r="P73" s="157">
        <v>0</v>
      </c>
      <c r="Q73" s="157">
        <v>0</v>
      </c>
      <c r="R73" s="157">
        <v>0</v>
      </c>
      <c r="S73" s="157">
        <v>1</v>
      </c>
      <c r="T73" s="157">
        <v>0</v>
      </c>
      <c r="U73" s="157">
        <v>0</v>
      </c>
      <c r="V73" s="157">
        <v>0</v>
      </c>
      <c r="W73" s="170">
        <v>5</v>
      </c>
      <c r="X73" s="157" t="e">
        <f>VLOOKUP(C73,[2]Sheet5!$A$2:$F$28,2,FALSE)</f>
        <v>#N/A</v>
      </c>
      <c r="Y73" s="157" t="e">
        <f>VLOOKUP(C73,[2]Sheet5!$A$2:$F$28,3,FALSE)</f>
        <v>#N/A</v>
      </c>
      <c r="Z73" s="157" t="e">
        <f>VLOOKUP(C73,[2]Sheet5!$A$2:$F$28,4,FALSE)</f>
        <v>#N/A</v>
      </c>
      <c r="AA73" s="157" t="e">
        <f>VLOOKUP(C73,[2]Sheet5!$A$2:$F$28,5,FALSE)</f>
        <v>#N/A</v>
      </c>
      <c r="AB73" s="164" t="e">
        <f>VLOOKUP(C73,[2]Sheet5!$A$2:$F$28,6,FALSE)</f>
        <v>#N/A</v>
      </c>
    </row>
    <row r="74" spans="1:28" ht="14" x14ac:dyDescent="0.2">
      <c r="A74" s="144" t="s">
        <v>27</v>
      </c>
      <c r="B74" s="145" t="s">
        <v>328</v>
      </c>
      <c r="C74" s="145" t="s">
        <v>228</v>
      </c>
      <c r="D74" s="145" t="s">
        <v>224</v>
      </c>
      <c r="E74" s="153">
        <v>13.1334</v>
      </c>
      <c r="F74" s="154">
        <v>8</v>
      </c>
      <c r="G74" s="154">
        <v>4</v>
      </c>
      <c r="H74" s="155">
        <v>0.5</v>
      </c>
      <c r="I74" s="154">
        <v>4</v>
      </c>
      <c r="J74" s="216">
        <v>1</v>
      </c>
      <c r="K74" s="157">
        <v>4</v>
      </c>
      <c r="L74" s="157">
        <v>0</v>
      </c>
      <c r="M74" s="157">
        <v>0</v>
      </c>
      <c r="N74" s="157">
        <v>0</v>
      </c>
      <c r="O74" s="157">
        <v>0</v>
      </c>
      <c r="P74" s="157">
        <v>0</v>
      </c>
      <c r="Q74" s="157">
        <v>0</v>
      </c>
      <c r="R74" s="157">
        <v>0</v>
      </c>
      <c r="S74" s="157">
        <v>0</v>
      </c>
      <c r="T74" s="157">
        <v>0</v>
      </c>
      <c r="U74" s="157">
        <v>0</v>
      </c>
      <c r="V74" s="157">
        <v>0</v>
      </c>
      <c r="W74" s="170">
        <v>4</v>
      </c>
      <c r="X74" s="157">
        <f>VLOOKUP(C74,[2]Sheet5!$A$2:$F$28,2,FALSE)</f>
        <v>1</v>
      </c>
      <c r="Y74" s="157">
        <f>VLOOKUP(C74,[2]Sheet5!$A$2:$F$28,3,FALSE)</f>
        <v>75000</v>
      </c>
      <c r="Z74" s="157">
        <f>VLOOKUP(C74,[2]Sheet5!$A$2:$F$28,4,FALSE)</f>
        <v>75000</v>
      </c>
      <c r="AA74" s="157">
        <f>VLOOKUP(C74,[2]Sheet5!$A$2:$F$28,5,FALSE)</f>
        <v>75000</v>
      </c>
      <c r="AB74" s="164">
        <f>VLOOKUP(C74,[2]Sheet5!$A$2:$F$28,6,FALSE)</f>
        <v>75000</v>
      </c>
    </row>
    <row r="75" spans="1:28" ht="14" x14ac:dyDescent="0.2">
      <c r="A75" s="144" t="s">
        <v>27</v>
      </c>
      <c r="B75" s="145" t="s">
        <v>147</v>
      </c>
      <c r="C75" s="145" t="s">
        <v>305</v>
      </c>
      <c r="D75" s="145" t="s">
        <v>224</v>
      </c>
      <c r="E75" s="153">
        <v>13.1334</v>
      </c>
      <c r="F75" s="154">
        <v>13</v>
      </c>
      <c r="G75" s="154">
        <v>4</v>
      </c>
      <c r="H75" s="155">
        <v>0.30769230769230771</v>
      </c>
      <c r="I75" s="154">
        <v>4</v>
      </c>
      <c r="J75" s="216">
        <v>1</v>
      </c>
      <c r="K75" s="157">
        <v>3</v>
      </c>
      <c r="L75" s="157">
        <v>0</v>
      </c>
      <c r="M75" s="157">
        <v>0</v>
      </c>
      <c r="N75" s="157">
        <v>0</v>
      </c>
      <c r="O75" s="157">
        <v>0</v>
      </c>
      <c r="P75" s="157">
        <v>0</v>
      </c>
      <c r="Q75" s="157">
        <v>0</v>
      </c>
      <c r="R75" s="157">
        <v>0</v>
      </c>
      <c r="S75" s="157">
        <v>1</v>
      </c>
      <c r="T75" s="157">
        <v>0</v>
      </c>
      <c r="U75" s="157">
        <v>0</v>
      </c>
      <c r="V75" s="157">
        <v>0</v>
      </c>
      <c r="W75" s="170">
        <v>9</v>
      </c>
      <c r="X75" s="157">
        <f>VLOOKUP(C75,[2]Sheet5!$A$2:$F$28,2,FALSE)</f>
        <v>1</v>
      </c>
      <c r="Y75" s="157">
        <f>VLOOKUP(C75,[2]Sheet5!$A$2:$F$28,3,FALSE)</f>
        <v>75000</v>
      </c>
      <c r="Z75" s="157">
        <f>VLOOKUP(C75,[2]Sheet5!$A$2:$F$28,4,FALSE)</f>
        <v>75000</v>
      </c>
      <c r="AA75" s="157">
        <f>VLOOKUP(C75,[2]Sheet5!$A$2:$F$28,5,FALSE)</f>
        <v>75000</v>
      </c>
      <c r="AB75" s="164">
        <f>VLOOKUP(C75,[2]Sheet5!$A$2:$F$28,6,FALSE)</f>
        <v>75000</v>
      </c>
    </row>
    <row r="76" spans="1:28" ht="14" x14ac:dyDescent="0.2">
      <c r="A76" s="144" t="s">
        <v>27</v>
      </c>
      <c r="B76" s="145" t="s">
        <v>328</v>
      </c>
      <c r="C76" s="145" t="s">
        <v>229</v>
      </c>
      <c r="D76" s="145" t="s">
        <v>184</v>
      </c>
      <c r="E76" s="153">
        <v>9.0101999999999993</v>
      </c>
      <c r="F76" s="154">
        <v>7</v>
      </c>
      <c r="G76" s="154">
        <v>2</v>
      </c>
      <c r="H76" s="155">
        <v>0.2857142857142857</v>
      </c>
      <c r="I76" s="154">
        <v>2</v>
      </c>
      <c r="J76" s="216">
        <v>1</v>
      </c>
      <c r="K76" s="157">
        <v>1</v>
      </c>
      <c r="L76" s="157">
        <v>1</v>
      </c>
      <c r="M76" s="157">
        <v>0</v>
      </c>
      <c r="N76" s="157">
        <v>0</v>
      </c>
      <c r="O76" s="157">
        <v>0</v>
      </c>
      <c r="P76" s="157">
        <v>0</v>
      </c>
      <c r="Q76" s="157">
        <v>0</v>
      </c>
      <c r="R76" s="157">
        <v>0</v>
      </c>
      <c r="S76" s="157">
        <v>0</v>
      </c>
      <c r="T76" s="157">
        <v>0</v>
      </c>
      <c r="U76" s="157">
        <v>0</v>
      </c>
      <c r="V76" s="157">
        <v>0</v>
      </c>
      <c r="W76" s="170">
        <v>5</v>
      </c>
      <c r="X76" s="157" t="e">
        <f>VLOOKUP(C76,[2]Sheet5!$A$2:$F$28,2,FALSE)</f>
        <v>#N/A</v>
      </c>
      <c r="Y76" s="157" t="e">
        <f>VLOOKUP(C76,[2]Sheet5!$A$2:$F$28,3,FALSE)</f>
        <v>#N/A</v>
      </c>
      <c r="Z76" s="157" t="e">
        <f>VLOOKUP(C76,[2]Sheet5!$A$2:$F$28,4,FALSE)</f>
        <v>#N/A</v>
      </c>
      <c r="AA76" s="157" t="e">
        <f>VLOOKUP(C76,[2]Sheet5!$A$2:$F$28,5,FALSE)</f>
        <v>#N/A</v>
      </c>
      <c r="AB76" s="164" t="e">
        <f>VLOOKUP(C76,[2]Sheet5!$A$2:$F$28,6,FALSE)</f>
        <v>#N/A</v>
      </c>
    </row>
    <row r="77" spans="1:28" ht="14" x14ac:dyDescent="0.2">
      <c r="A77" s="144" t="s">
        <v>27</v>
      </c>
      <c r="B77" s="145" t="s">
        <v>147</v>
      </c>
      <c r="C77" s="145" t="s">
        <v>306</v>
      </c>
      <c r="D77" s="145" t="s">
        <v>307</v>
      </c>
      <c r="E77" s="153">
        <v>51.150799999999997</v>
      </c>
      <c r="F77" s="154">
        <v>29</v>
      </c>
      <c r="G77" s="154">
        <v>6</v>
      </c>
      <c r="H77" s="155">
        <v>0.20689655172413793</v>
      </c>
      <c r="I77" s="154">
        <v>6</v>
      </c>
      <c r="J77" s="216">
        <v>1</v>
      </c>
      <c r="K77" s="157">
        <v>3</v>
      </c>
      <c r="L77" s="157">
        <v>2</v>
      </c>
      <c r="M77" s="157">
        <v>0</v>
      </c>
      <c r="N77" s="157">
        <v>0</v>
      </c>
      <c r="O77" s="157">
        <v>0</v>
      </c>
      <c r="P77" s="157">
        <v>0</v>
      </c>
      <c r="Q77" s="157">
        <v>0</v>
      </c>
      <c r="R77" s="157">
        <v>0</v>
      </c>
      <c r="S77" s="157">
        <v>1</v>
      </c>
      <c r="T77" s="157">
        <v>0</v>
      </c>
      <c r="U77" s="157">
        <v>0</v>
      </c>
      <c r="V77" s="157">
        <v>0</v>
      </c>
      <c r="W77" s="170">
        <v>23</v>
      </c>
      <c r="X77" s="157">
        <f>VLOOKUP(C77,[2]Sheet5!$A$2:$F$28,2,FALSE)</f>
        <v>3</v>
      </c>
      <c r="Y77" s="157">
        <f>VLOOKUP(C77,[2]Sheet5!$A$2:$F$28,3,FALSE)</f>
        <v>55000</v>
      </c>
      <c r="Z77" s="157">
        <f>VLOOKUP(C77,[2]Sheet5!$A$2:$F$28,4,FALSE)</f>
        <v>55000</v>
      </c>
      <c r="AA77" s="157">
        <f>VLOOKUP(C77,[2]Sheet5!$A$2:$F$28,5,FALSE)</f>
        <v>55000</v>
      </c>
      <c r="AB77" s="164">
        <f>VLOOKUP(C77,[2]Sheet5!$A$2:$F$28,6,FALSE)</f>
        <v>55000</v>
      </c>
    </row>
    <row r="78" spans="1:28" ht="14" x14ac:dyDescent="0.2">
      <c r="A78" s="144" t="s">
        <v>27</v>
      </c>
      <c r="B78" s="145" t="s">
        <v>147</v>
      </c>
      <c r="C78" s="145" t="s">
        <v>308</v>
      </c>
      <c r="D78" s="145" t="s">
        <v>202</v>
      </c>
      <c r="E78" s="153">
        <v>13.1312</v>
      </c>
      <c r="F78" s="154">
        <v>20</v>
      </c>
      <c r="G78" s="154">
        <v>4</v>
      </c>
      <c r="H78" s="155">
        <v>0.2</v>
      </c>
      <c r="I78" s="154">
        <v>3</v>
      </c>
      <c r="J78" s="216">
        <v>0.75</v>
      </c>
      <c r="K78" s="157">
        <v>3</v>
      </c>
      <c r="L78" s="157">
        <v>0</v>
      </c>
      <c r="M78" s="157">
        <v>0</v>
      </c>
      <c r="N78" s="157">
        <v>0</v>
      </c>
      <c r="O78" s="157">
        <v>0</v>
      </c>
      <c r="P78" s="157">
        <v>0</v>
      </c>
      <c r="Q78" s="157">
        <v>0</v>
      </c>
      <c r="R78" s="157">
        <v>0</v>
      </c>
      <c r="S78" s="157">
        <v>0</v>
      </c>
      <c r="T78" s="157">
        <v>1</v>
      </c>
      <c r="U78" s="157">
        <v>0</v>
      </c>
      <c r="V78" s="157">
        <v>0</v>
      </c>
      <c r="W78" s="170">
        <v>16</v>
      </c>
      <c r="X78" s="157">
        <f>VLOOKUP(C78,[2]Sheet5!$A$2:$F$28,2,FALSE)</f>
        <v>2</v>
      </c>
      <c r="Y78" s="157">
        <f>VLOOKUP(C78,[2]Sheet5!$A$2:$F$28,3,FALSE)</f>
        <v>85000</v>
      </c>
      <c r="Z78" s="157">
        <f>VLOOKUP(C78,[2]Sheet5!$A$2:$F$28,4,FALSE)</f>
        <v>85000</v>
      </c>
      <c r="AA78" s="157">
        <f>VLOOKUP(C78,[2]Sheet5!$A$2:$F$28,5,FALSE)</f>
        <v>85000</v>
      </c>
      <c r="AB78" s="164">
        <f>VLOOKUP(C78,[2]Sheet5!$A$2:$F$28,6,FALSE)</f>
        <v>85000</v>
      </c>
    </row>
    <row r="79" spans="1:28" ht="14" x14ac:dyDescent="0.2">
      <c r="A79" s="144" t="s">
        <v>27</v>
      </c>
      <c r="B79" s="145" t="s">
        <v>328</v>
      </c>
      <c r="C79" s="145" t="s">
        <v>230</v>
      </c>
      <c r="D79" s="145" t="s">
        <v>186</v>
      </c>
      <c r="E79" s="153">
        <v>50.090299999999999</v>
      </c>
      <c r="F79" s="154">
        <v>12</v>
      </c>
      <c r="G79" s="154">
        <v>4</v>
      </c>
      <c r="H79" s="155">
        <v>0.33333333333333331</v>
      </c>
      <c r="I79" s="154">
        <v>4</v>
      </c>
      <c r="J79" s="216">
        <v>1</v>
      </c>
      <c r="K79" s="157">
        <v>1</v>
      </c>
      <c r="L79" s="157">
        <v>1</v>
      </c>
      <c r="M79" s="157">
        <v>0</v>
      </c>
      <c r="N79" s="157">
        <v>0</v>
      </c>
      <c r="O79" s="157">
        <v>0</v>
      </c>
      <c r="P79" s="157">
        <v>0</v>
      </c>
      <c r="Q79" s="157">
        <v>0</v>
      </c>
      <c r="R79" s="157">
        <v>0</v>
      </c>
      <c r="S79" s="157">
        <v>2</v>
      </c>
      <c r="T79" s="157">
        <v>0</v>
      </c>
      <c r="U79" s="157">
        <v>0</v>
      </c>
      <c r="V79" s="157">
        <v>0</v>
      </c>
      <c r="W79" s="170">
        <v>8</v>
      </c>
      <c r="X79" s="157" t="e">
        <f>VLOOKUP(C79,[2]Sheet5!$A$2:$F$28,2,FALSE)</f>
        <v>#N/A</v>
      </c>
      <c r="Y79" s="157" t="e">
        <f>VLOOKUP(C79,[2]Sheet5!$A$2:$F$28,3,FALSE)</f>
        <v>#N/A</v>
      </c>
      <c r="Z79" s="157" t="e">
        <f>VLOOKUP(C79,[2]Sheet5!$A$2:$F$28,4,FALSE)</f>
        <v>#N/A</v>
      </c>
      <c r="AA79" s="157" t="e">
        <f>VLOOKUP(C79,[2]Sheet5!$A$2:$F$28,5,FALSE)</f>
        <v>#N/A</v>
      </c>
      <c r="AB79" s="164" t="e">
        <f>VLOOKUP(C79,[2]Sheet5!$A$2:$F$28,6,FALSE)</f>
        <v>#N/A</v>
      </c>
    </row>
    <row r="80" spans="1:28" ht="14" x14ac:dyDescent="0.2">
      <c r="A80" s="144" t="s">
        <v>27</v>
      </c>
      <c r="B80" s="145" t="s">
        <v>328</v>
      </c>
      <c r="C80" s="145" t="s">
        <v>352</v>
      </c>
      <c r="D80" s="145" t="s">
        <v>353</v>
      </c>
      <c r="E80" s="153">
        <v>50.090600000000002</v>
      </c>
      <c r="F80" s="154">
        <v>1</v>
      </c>
      <c r="G80" s="154">
        <v>0</v>
      </c>
      <c r="H80" s="155">
        <v>0</v>
      </c>
      <c r="I80" s="154">
        <v>0</v>
      </c>
      <c r="J80" s="216"/>
      <c r="K80" s="157">
        <v>0</v>
      </c>
      <c r="L80" s="157">
        <v>0</v>
      </c>
      <c r="M80" s="157">
        <v>0</v>
      </c>
      <c r="N80" s="157">
        <v>0</v>
      </c>
      <c r="O80" s="157">
        <v>0</v>
      </c>
      <c r="P80" s="157">
        <v>0</v>
      </c>
      <c r="Q80" s="157">
        <v>0</v>
      </c>
      <c r="R80" s="157">
        <v>0</v>
      </c>
      <c r="S80" s="157">
        <v>0</v>
      </c>
      <c r="T80" s="157">
        <v>0</v>
      </c>
      <c r="U80" s="157">
        <v>0</v>
      </c>
      <c r="V80" s="157">
        <v>0</v>
      </c>
      <c r="W80" s="170">
        <v>1</v>
      </c>
      <c r="X80" s="157" t="e">
        <f>VLOOKUP(C80,[2]Sheet5!$A$2:$F$28,2,FALSE)</f>
        <v>#N/A</v>
      </c>
      <c r="Y80" s="157" t="e">
        <f>VLOOKUP(C80,[2]Sheet5!$A$2:$F$28,3,FALSE)</f>
        <v>#N/A</v>
      </c>
      <c r="Z80" s="157" t="e">
        <f>VLOOKUP(C80,[2]Sheet5!$A$2:$F$28,4,FALSE)</f>
        <v>#N/A</v>
      </c>
      <c r="AA80" s="157" t="e">
        <f>VLOOKUP(C80,[2]Sheet5!$A$2:$F$28,5,FALSE)</f>
        <v>#N/A</v>
      </c>
      <c r="AB80" s="164" t="e">
        <f>VLOOKUP(C80,[2]Sheet5!$A$2:$F$28,6,FALSE)</f>
        <v>#N/A</v>
      </c>
    </row>
    <row r="81" spans="1:28" ht="14" x14ac:dyDescent="0.2">
      <c r="A81" s="144" t="s">
        <v>27</v>
      </c>
      <c r="B81" s="157" t="s">
        <v>328</v>
      </c>
      <c r="C81" s="157" t="s">
        <v>120</v>
      </c>
      <c r="D81" s="169" t="s">
        <v>186</v>
      </c>
      <c r="E81" s="153">
        <v>50.090299999999999</v>
      </c>
      <c r="F81" s="154">
        <v>0</v>
      </c>
      <c r="G81" s="154"/>
      <c r="H81" s="155"/>
      <c r="I81" s="154">
        <v>0</v>
      </c>
      <c r="J81" s="216"/>
      <c r="W81" s="170"/>
      <c r="X81" s="157" t="e">
        <f>VLOOKUP(C81,[2]Sheet5!$A$2:$F$28,2,FALSE)</f>
        <v>#N/A</v>
      </c>
      <c r="Y81" s="157" t="e">
        <f>VLOOKUP(C81,[2]Sheet5!$A$2:$F$28,3,FALSE)</f>
        <v>#N/A</v>
      </c>
      <c r="Z81" s="157" t="e">
        <f>VLOOKUP(C81,[2]Sheet5!$A$2:$F$28,4,FALSE)</f>
        <v>#N/A</v>
      </c>
      <c r="AA81" s="157" t="e">
        <f>VLOOKUP(C81,[2]Sheet5!$A$2:$F$28,5,FALSE)</f>
        <v>#N/A</v>
      </c>
      <c r="AB81" s="164" t="e">
        <f>VLOOKUP(C81,[2]Sheet5!$A$2:$F$28,6,FALSE)</f>
        <v>#N/A</v>
      </c>
    </row>
    <row r="82" spans="1:28" ht="14" x14ac:dyDescent="0.2">
      <c r="A82" s="144" t="s">
        <v>27</v>
      </c>
      <c r="B82" s="145" t="s">
        <v>328</v>
      </c>
      <c r="C82" s="145" t="s">
        <v>231</v>
      </c>
      <c r="D82" s="145" t="s">
        <v>119</v>
      </c>
      <c r="E82" s="153" t="str">
        <f>"50.0901"</f>
        <v>50.0901</v>
      </c>
      <c r="F82" s="154">
        <v>1</v>
      </c>
      <c r="G82" s="154">
        <v>0</v>
      </c>
      <c r="H82" s="155">
        <v>0</v>
      </c>
      <c r="I82" s="154">
        <v>0</v>
      </c>
      <c r="J82" s="216"/>
      <c r="K82" s="157">
        <v>0</v>
      </c>
      <c r="L82" s="157">
        <v>0</v>
      </c>
      <c r="M82" s="157">
        <v>0</v>
      </c>
      <c r="N82" s="157">
        <v>0</v>
      </c>
      <c r="O82" s="157">
        <v>0</v>
      </c>
      <c r="P82" s="157">
        <v>0</v>
      </c>
      <c r="Q82" s="157">
        <v>0</v>
      </c>
      <c r="R82" s="157">
        <v>0</v>
      </c>
      <c r="S82" s="157">
        <v>0</v>
      </c>
      <c r="T82" s="157">
        <v>0</v>
      </c>
      <c r="U82" s="157">
        <v>0</v>
      </c>
      <c r="V82" s="157">
        <v>0</v>
      </c>
      <c r="W82" s="170">
        <v>1</v>
      </c>
      <c r="X82" s="157" t="e">
        <f>VLOOKUP(C82,[2]Sheet5!$A$2:$F$28,2,FALSE)</f>
        <v>#N/A</v>
      </c>
      <c r="Y82" s="157" t="e">
        <f>VLOOKUP(C82,[2]Sheet5!$A$2:$F$28,3,FALSE)</f>
        <v>#N/A</v>
      </c>
      <c r="Z82" s="157" t="e">
        <f>VLOOKUP(C82,[2]Sheet5!$A$2:$F$28,4,FALSE)</f>
        <v>#N/A</v>
      </c>
      <c r="AA82" s="157" t="e">
        <f>VLOOKUP(C82,[2]Sheet5!$A$2:$F$28,5,FALSE)</f>
        <v>#N/A</v>
      </c>
      <c r="AB82" s="164" t="e">
        <f>VLOOKUP(C82,[2]Sheet5!$A$2:$F$28,6,FALSE)</f>
        <v>#N/A</v>
      </c>
    </row>
    <row r="83" spans="1:28" ht="14" x14ac:dyDescent="0.2">
      <c r="A83" s="144" t="s">
        <v>27</v>
      </c>
      <c r="B83" s="145" t="s">
        <v>147</v>
      </c>
      <c r="C83" s="145" t="s">
        <v>309</v>
      </c>
      <c r="D83" s="145" t="s">
        <v>202</v>
      </c>
      <c r="E83" s="153" t="str">
        <f>"13.1312"</f>
        <v>13.1312</v>
      </c>
      <c r="F83" s="154">
        <v>16</v>
      </c>
      <c r="G83" s="154">
        <v>6</v>
      </c>
      <c r="H83" s="155">
        <v>0.375</v>
      </c>
      <c r="I83" s="154">
        <v>6</v>
      </c>
      <c r="J83" s="216">
        <v>1</v>
      </c>
      <c r="K83" s="157">
        <v>0</v>
      </c>
      <c r="L83" s="157">
        <v>0</v>
      </c>
      <c r="M83" s="157">
        <v>0</v>
      </c>
      <c r="N83" s="157">
        <v>0</v>
      </c>
      <c r="O83" s="157">
        <v>0</v>
      </c>
      <c r="P83" s="157">
        <v>0</v>
      </c>
      <c r="Q83" s="157">
        <v>0</v>
      </c>
      <c r="R83" s="157">
        <v>0</v>
      </c>
      <c r="S83" s="157">
        <v>6</v>
      </c>
      <c r="T83" s="157">
        <v>0</v>
      </c>
      <c r="U83" s="157">
        <v>0</v>
      </c>
      <c r="V83" s="157">
        <v>0</v>
      </c>
      <c r="W83" s="170">
        <v>10</v>
      </c>
      <c r="X83" s="157" t="e">
        <f>VLOOKUP(C83,[2]Sheet5!$A$2:$F$28,2,FALSE)</f>
        <v>#N/A</v>
      </c>
      <c r="Y83" s="157" t="e">
        <f>VLOOKUP(C83,[2]Sheet5!$A$2:$F$28,3,FALSE)</f>
        <v>#N/A</v>
      </c>
      <c r="Z83" s="157" t="e">
        <f>VLOOKUP(C83,[2]Sheet5!$A$2:$F$28,4,FALSE)</f>
        <v>#N/A</v>
      </c>
      <c r="AA83" s="157" t="e">
        <f>VLOOKUP(C83,[2]Sheet5!$A$2:$F$28,5,FALSE)</f>
        <v>#N/A</v>
      </c>
      <c r="AB83" s="164" t="e">
        <f>VLOOKUP(C83,[2]Sheet5!$A$2:$F$28,6,FALSE)</f>
        <v>#N/A</v>
      </c>
    </row>
    <row r="84" spans="1:28" ht="14" x14ac:dyDescent="0.2">
      <c r="A84" s="144" t="s">
        <v>27</v>
      </c>
      <c r="B84" s="145" t="s">
        <v>328</v>
      </c>
      <c r="C84" s="145" t="s">
        <v>232</v>
      </c>
      <c r="D84" s="145" t="s">
        <v>233</v>
      </c>
      <c r="E84" s="153" t="str">
        <f>"50.0903"</f>
        <v>50.0903</v>
      </c>
      <c r="F84" s="154">
        <v>15</v>
      </c>
      <c r="G84" s="154">
        <v>1</v>
      </c>
      <c r="H84" s="155">
        <v>6.6666666666666666E-2</v>
      </c>
      <c r="I84" s="154">
        <v>1</v>
      </c>
      <c r="J84" s="216">
        <v>1</v>
      </c>
      <c r="K84" s="157">
        <v>0</v>
      </c>
      <c r="L84" s="157">
        <v>0</v>
      </c>
      <c r="M84" s="157">
        <v>0</v>
      </c>
      <c r="N84" s="157">
        <v>0</v>
      </c>
      <c r="O84" s="157">
        <v>0</v>
      </c>
      <c r="P84" s="157">
        <v>0</v>
      </c>
      <c r="Q84" s="157">
        <v>0</v>
      </c>
      <c r="R84" s="157">
        <v>0</v>
      </c>
      <c r="S84" s="157">
        <v>1</v>
      </c>
      <c r="T84" s="157">
        <v>0</v>
      </c>
      <c r="U84" s="157">
        <v>0</v>
      </c>
      <c r="V84" s="157">
        <v>0</v>
      </c>
      <c r="W84" s="170">
        <v>14</v>
      </c>
      <c r="X84" s="157" t="e">
        <f>VLOOKUP(C84,[2]Sheet5!$A$2:$F$28,2,FALSE)</f>
        <v>#N/A</v>
      </c>
      <c r="Y84" s="157" t="e">
        <f>VLOOKUP(C84,[2]Sheet5!$A$2:$F$28,3,FALSE)</f>
        <v>#N/A</v>
      </c>
      <c r="Z84" s="157" t="e">
        <f>VLOOKUP(C84,[2]Sheet5!$A$2:$F$28,4,FALSE)</f>
        <v>#N/A</v>
      </c>
      <c r="AA84" s="157" t="e">
        <f>VLOOKUP(C84,[2]Sheet5!$A$2:$F$28,5,FALSE)</f>
        <v>#N/A</v>
      </c>
      <c r="AB84" s="164" t="e">
        <f>VLOOKUP(C84,[2]Sheet5!$A$2:$F$28,6,FALSE)</f>
        <v>#N/A</v>
      </c>
    </row>
    <row r="85" spans="1:28" ht="14" x14ac:dyDescent="0.2">
      <c r="A85" s="144" t="s">
        <v>27</v>
      </c>
      <c r="B85" s="145" t="s">
        <v>328</v>
      </c>
      <c r="C85" s="145" t="s">
        <v>234</v>
      </c>
      <c r="D85" s="145" t="s">
        <v>186</v>
      </c>
      <c r="E85" s="153" t="str">
        <f>"50.0903"</f>
        <v>50.0903</v>
      </c>
      <c r="F85" s="154">
        <v>2</v>
      </c>
      <c r="G85" s="154">
        <v>1</v>
      </c>
      <c r="H85" s="155">
        <v>0.5</v>
      </c>
      <c r="I85" s="154">
        <v>1</v>
      </c>
      <c r="J85" s="216">
        <v>1</v>
      </c>
      <c r="K85" s="157">
        <v>0</v>
      </c>
      <c r="L85" s="157">
        <v>0</v>
      </c>
      <c r="M85" s="157">
        <v>0</v>
      </c>
      <c r="N85" s="157">
        <v>0</v>
      </c>
      <c r="O85" s="157">
        <v>0</v>
      </c>
      <c r="P85" s="157">
        <v>0</v>
      </c>
      <c r="Q85" s="157">
        <v>0</v>
      </c>
      <c r="R85" s="157">
        <v>0</v>
      </c>
      <c r="S85" s="157">
        <v>1</v>
      </c>
      <c r="T85" s="157">
        <v>0</v>
      </c>
      <c r="U85" s="157">
        <v>0</v>
      </c>
      <c r="V85" s="157">
        <v>0</v>
      </c>
      <c r="W85" s="170">
        <v>1</v>
      </c>
      <c r="X85" s="157" t="e">
        <f>VLOOKUP(C85,[2]Sheet5!$A$2:$F$28,2,FALSE)</f>
        <v>#N/A</v>
      </c>
      <c r="Y85" s="157" t="e">
        <f>VLOOKUP(C85,[2]Sheet5!$A$2:$F$28,3,FALSE)</f>
        <v>#N/A</v>
      </c>
      <c r="Z85" s="157" t="e">
        <f>VLOOKUP(C85,[2]Sheet5!$A$2:$F$28,4,FALSE)</f>
        <v>#N/A</v>
      </c>
      <c r="AA85" s="157" t="e">
        <f>VLOOKUP(C85,[2]Sheet5!$A$2:$F$28,5,FALSE)</f>
        <v>#N/A</v>
      </c>
      <c r="AB85" s="164" t="e">
        <f>VLOOKUP(C85,[2]Sheet5!$A$2:$F$28,6,FALSE)</f>
        <v>#N/A</v>
      </c>
    </row>
    <row r="86" spans="1:28" ht="14" x14ac:dyDescent="0.2">
      <c r="A86" s="144" t="s">
        <v>27</v>
      </c>
      <c r="B86" s="145" t="s">
        <v>328</v>
      </c>
      <c r="C86" s="145" t="s">
        <v>354</v>
      </c>
      <c r="D86" s="145" t="s">
        <v>186</v>
      </c>
      <c r="E86" s="153">
        <v>50.090299999999999</v>
      </c>
      <c r="F86" s="154">
        <v>2</v>
      </c>
      <c r="G86" s="154">
        <v>1</v>
      </c>
      <c r="H86" s="155">
        <v>0.5</v>
      </c>
      <c r="I86" s="154">
        <v>1</v>
      </c>
      <c r="J86" s="216">
        <v>1</v>
      </c>
      <c r="K86" s="157">
        <v>0</v>
      </c>
      <c r="L86" s="157">
        <v>0</v>
      </c>
      <c r="M86" s="157">
        <v>0</v>
      </c>
      <c r="N86" s="157">
        <v>0</v>
      </c>
      <c r="O86" s="157">
        <v>0</v>
      </c>
      <c r="P86" s="157">
        <v>0</v>
      </c>
      <c r="Q86" s="157">
        <v>0</v>
      </c>
      <c r="R86" s="157">
        <v>0</v>
      </c>
      <c r="S86" s="157">
        <v>1</v>
      </c>
      <c r="T86" s="157">
        <v>0</v>
      </c>
      <c r="U86" s="157">
        <v>0</v>
      </c>
      <c r="V86" s="157">
        <v>0</v>
      </c>
      <c r="W86" s="170">
        <v>1</v>
      </c>
      <c r="X86" s="157" t="e">
        <f>VLOOKUP(C86,[2]Sheet5!$A$2:$F$28,2,FALSE)</f>
        <v>#N/A</v>
      </c>
      <c r="Y86" s="157" t="e">
        <f>VLOOKUP(C86,[2]Sheet5!$A$2:$F$28,3,FALSE)</f>
        <v>#N/A</v>
      </c>
      <c r="Z86" s="157" t="e">
        <f>VLOOKUP(C86,[2]Sheet5!$A$2:$F$28,4,FALSE)</f>
        <v>#N/A</v>
      </c>
      <c r="AA86" s="157" t="e">
        <f>VLOOKUP(C86,[2]Sheet5!$A$2:$F$28,5,FALSE)</f>
        <v>#N/A</v>
      </c>
      <c r="AB86" s="164" t="e">
        <f>VLOOKUP(C86,[2]Sheet5!$A$2:$F$28,6,FALSE)</f>
        <v>#N/A</v>
      </c>
    </row>
    <row r="87" spans="1:28" ht="14" x14ac:dyDescent="0.2">
      <c r="A87" s="144" t="s">
        <v>27</v>
      </c>
      <c r="B87" s="145" t="s">
        <v>328</v>
      </c>
      <c r="C87" s="145" t="s">
        <v>235</v>
      </c>
      <c r="D87" s="145" t="s">
        <v>186</v>
      </c>
      <c r="E87" s="153" t="str">
        <f>"50.0903"</f>
        <v>50.0903</v>
      </c>
      <c r="F87" s="154"/>
      <c r="G87" s="154"/>
      <c r="H87" s="155"/>
      <c r="I87" s="154">
        <v>0</v>
      </c>
      <c r="J87" s="216"/>
      <c r="W87" s="170"/>
      <c r="X87" s="157" t="e">
        <f>VLOOKUP(C87,[2]Sheet5!$A$2:$F$28,2,FALSE)</f>
        <v>#N/A</v>
      </c>
      <c r="Y87" s="157" t="e">
        <f>VLOOKUP(C87,[2]Sheet5!$A$2:$F$28,3,FALSE)</f>
        <v>#N/A</v>
      </c>
      <c r="Z87" s="157" t="e">
        <f>VLOOKUP(C87,[2]Sheet5!$A$2:$F$28,4,FALSE)</f>
        <v>#N/A</v>
      </c>
      <c r="AA87" s="157" t="e">
        <f>VLOOKUP(C87,[2]Sheet5!$A$2:$F$28,5,FALSE)</f>
        <v>#N/A</v>
      </c>
      <c r="AB87" s="164" t="e">
        <f>VLOOKUP(C87,[2]Sheet5!$A$2:$F$28,6,FALSE)</f>
        <v>#N/A</v>
      </c>
    </row>
    <row r="88" spans="1:28" ht="14" x14ac:dyDescent="0.2">
      <c r="A88" s="144" t="s">
        <v>27</v>
      </c>
      <c r="B88" s="145" t="s">
        <v>328</v>
      </c>
      <c r="C88" s="145" t="s">
        <v>236</v>
      </c>
      <c r="D88" s="145" t="s">
        <v>123</v>
      </c>
      <c r="E88" s="153" t="str">
        <f>"26.1501"</f>
        <v>26.1501</v>
      </c>
      <c r="F88" s="154">
        <v>13</v>
      </c>
      <c r="G88" s="154">
        <v>4</v>
      </c>
      <c r="H88" s="155">
        <v>0.30769230769230771</v>
      </c>
      <c r="I88" s="154">
        <v>3</v>
      </c>
      <c r="J88" s="216">
        <v>0.75</v>
      </c>
      <c r="K88" s="157">
        <v>0</v>
      </c>
      <c r="L88" s="157">
        <v>0</v>
      </c>
      <c r="M88" s="157">
        <v>0</v>
      </c>
      <c r="N88" s="157">
        <v>0</v>
      </c>
      <c r="O88" s="157">
        <v>0</v>
      </c>
      <c r="P88" s="157">
        <v>0</v>
      </c>
      <c r="Q88" s="157">
        <v>0</v>
      </c>
      <c r="R88" s="157">
        <v>0</v>
      </c>
      <c r="S88" s="157">
        <v>3</v>
      </c>
      <c r="T88" s="157">
        <v>0</v>
      </c>
      <c r="U88" s="157">
        <v>1</v>
      </c>
      <c r="V88" s="157">
        <v>0</v>
      </c>
      <c r="W88" s="170">
        <v>9</v>
      </c>
      <c r="X88" s="157" t="e">
        <f>VLOOKUP(C88,[2]Sheet5!$A$2:$F$28,2,FALSE)</f>
        <v>#N/A</v>
      </c>
      <c r="Y88" s="157" t="e">
        <f>VLOOKUP(C88,[2]Sheet5!$A$2:$F$28,3,FALSE)</f>
        <v>#N/A</v>
      </c>
      <c r="Z88" s="157" t="e">
        <f>VLOOKUP(C88,[2]Sheet5!$A$2:$F$28,4,FALSE)</f>
        <v>#N/A</v>
      </c>
      <c r="AA88" s="157" t="e">
        <f>VLOOKUP(C88,[2]Sheet5!$A$2:$F$28,5,FALSE)</f>
        <v>#N/A</v>
      </c>
      <c r="AB88" s="164" t="e">
        <f>VLOOKUP(C88,[2]Sheet5!$A$2:$F$28,6,FALSE)</f>
        <v>#N/A</v>
      </c>
    </row>
    <row r="89" spans="1:28" ht="14" x14ac:dyDescent="0.2">
      <c r="A89" s="144" t="s">
        <v>27</v>
      </c>
      <c r="B89" s="145" t="s">
        <v>328</v>
      </c>
      <c r="C89" s="145" t="s">
        <v>237</v>
      </c>
      <c r="D89" s="145" t="s">
        <v>132</v>
      </c>
      <c r="E89" s="153" t="str">
        <f>"40.0807"</f>
        <v>40.0807</v>
      </c>
      <c r="F89" s="154"/>
      <c r="G89" s="154"/>
      <c r="H89" s="155"/>
      <c r="I89" s="154">
        <v>0</v>
      </c>
      <c r="J89" s="216"/>
      <c r="W89" s="170"/>
      <c r="X89" s="157" t="e">
        <f>VLOOKUP(C89,[2]Sheet5!$A$2:$F$28,2,FALSE)</f>
        <v>#N/A</v>
      </c>
      <c r="Y89" s="157" t="e">
        <f>VLOOKUP(C89,[2]Sheet5!$A$2:$F$28,3,FALSE)</f>
        <v>#N/A</v>
      </c>
      <c r="Z89" s="157" t="e">
        <f>VLOOKUP(C89,[2]Sheet5!$A$2:$F$28,4,FALSE)</f>
        <v>#N/A</v>
      </c>
      <c r="AA89" s="157" t="e">
        <f>VLOOKUP(C89,[2]Sheet5!$A$2:$F$28,5,FALSE)</f>
        <v>#N/A</v>
      </c>
      <c r="AB89" s="164" t="e">
        <f>VLOOKUP(C89,[2]Sheet5!$A$2:$F$28,6,FALSE)</f>
        <v>#N/A</v>
      </c>
    </row>
    <row r="90" spans="1:28" ht="14" x14ac:dyDescent="0.2">
      <c r="A90" s="144" t="s">
        <v>27</v>
      </c>
      <c r="B90" s="145" t="s">
        <v>147</v>
      </c>
      <c r="C90" s="145" t="s">
        <v>310</v>
      </c>
      <c r="D90" s="145" t="s">
        <v>203</v>
      </c>
      <c r="E90" s="153" t="str">
        <f>"13.1314"</f>
        <v>13.1314</v>
      </c>
      <c r="F90" s="154">
        <v>14</v>
      </c>
      <c r="G90" s="154">
        <v>9</v>
      </c>
      <c r="H90" s="155">
        <v>0.6428571428571429</v>
      </c>
      <c r="I90" s="154">
        <v>9</v>
      </c>
      <c r="J90" s="216">
        <v>1</v>
      </c>
      <c r="K90" s="157">
        <v>0</v>
      </c>
      <c r="L90" s="157">
        <v>0</v>
      </c>
      <c r="M90" s="157">
        <v>0</v>
      </c>
      <c r="N90" s="157">
        <v>0</v>
      </c>
      <c r="O90" s="157">
        <v>0</v>
      </c>
      <c r="P90" s="157">
        <v>0</v>
      </c>
      <c r="Q90" s="157">
        <v>0</v>
      </c>
      <c r="R90" s="157">
        <v>0</v>
      </c>
      <c r="S90" s="157">
        <v>9</v>
      </c>
      <c r="T90" s="157">
        <v>0</v>
      </c>
      <c r="U90" s="157">
        <v>0</v>
      </c>
      <c r="V90" s="157">
        <v>0</v>
      </c>
      <c r="W90" s="170">
        <v>5</v>
      </c>
      <c r="X90" s="157" t="e">
        <f>VLOOKUP(C90,[2]Sheet5!$A$2:$F$28,2,FALSE)</f>
        <v>#N/A</v>
      </c>
      <c r="Y90" s="157" t="e">
        <f>VLOOKUP(C90,[2]Sheet5!$A$2:$F$28,3,FALSE)</f>
        <v>#N/A</v>
      </c>
      <c r="Z90" s="157" t="e">
        <f>VLOOKUP(C90,[2]Sheet5!$A$2:$F$28,4,FALSE)</f>
        <v>#N/A</v>
      </c>
      <c r="AA90" s="157" t="e">
        <f>VLOOKUP(C90,[2]Sheet5!$A$2:$F$28,5,FALSE)</f>
        <v>#N/A</v>
      </c>
      <c r="AB90" s="164" t="e">
        <f>VLOOKUP(C90,[2]Sheet5!$A$2:$F$28,6,FALSE)</f>
        <v>#N/A</v>
      </c>
    </row>
    <row r="91" spans="1:28" ht="14" x14ac:dyDescent="0.2">
      <c r="A91" s="144" t="s">
        <v>27</v>
      </c>
      <c r="B91" s="145" t="s">
        <v>147</v>
      </c>
      <c r="C91" s="145" t="s">
        <v>311</v>
      </c>
      <c r="D91" s="145" t="s">
        <v>203</v>
      </c>
      <c r="E91" s="153" t="str">
        <f>"13.1314"</f>
        <v>13.1314</v>
      </c>
      <c r="F91" s="154">
        <v>11</v>
      </c>
      <c r="G91" s="154">
        <v>2</v>
      </c>
      <c r="H91" s="155">
        <v>0.18181818181818182</v>
      </c>
      <c r="I91" s="154">
        <v>2</v>
      </c>
      <c r="J91" s="216">
        <v>1</v>
      </c>
      <c r="K91" s="157">
        <v>2</v>
      </c>
      <c r="L91" s="157">
        <v>0</v>
      </c>
      <c r="M91" s="157">
        <v>0</v>
      </c>
      <c r="N91" s="157">
        <v>0</v>
      </c>
      <c r="O91" s="157">
        <v>0</v>
      </c>
      <c r="P91" s="157">
        <v>0</v>
      </c>
      <c r="Q91" s="157">
        <v>0</v>
      </c>
      <c r="R91" s="157">
        <v>0</v>
      </c>
      <c r="S91" s="157">
        <v>0</v>
      </c>
      <c r="T91" s="157">
        <v>0</v>
      </c>
      <c r="U91" s="157">
        <v>0</v>
      </c>
      <c r="V91" s="157">
        <v>0</v>
      </c>
      <c r="W91" s="170">
        <v>9</v>
      </c>
      <c r="X91" s="157">
        <f>VLOOKUP(C91,[2]Sheet5!$A$2:$F$28,2,FALSE)</f>
        <v>1</v>
      </c>
      <c r="Y91" s="157">
        <f>VLOOKUP(C91,[2]Sheet5!$A$2:$F$28,3,FALSE)</f>
        <v>75000</v>
      </c>
      <c r="Z91" s="157">
        <f>VLOOKUP(C91,[2]Sheet5!$A$2:$F$28,4,FALSE)</f>
        <v>75000</v>
      </c>
      <c r="AA91" s="157">
        <f>VLOOKUP(C91,[2]Sheet5!$A$2:$F$28,5,FALSE)</f>
        <v>75000</v>
      </c>
      <c r="AB91" s="164">
        <f>VLOOKUP(C91,[2]Sheet5!$A$2:$F$28,6,FALSE)</f>
        <v>75000</v>
      </c>
    </row>
    <row r="92" spans="1:28" ht="14" x14ac:dyDescent="0.2">
      <c r="A92" s="144" t="s">
        <v>27</v>
      </c>
      <c r="B92" s="145" t="s">
        <v>328</v>
      </c>
      <c r="C92" s="145" t="s">
        <v>238</v>
      </c>
      <c r="D92" s="145" t="s">
        <v>134</v>
      </c>
      <c r="E92" s="153" t="str">
        <f>"40.0801"</f>
        <v>40.0801</v>
      </c>
      <c r="F92" s="154"/>
      <c r="G92" s="154"/>
      <c r="H92" s="155"/>
      <c r="I92" s="154">
        <v>0</v>
      </c>
      <c r="J92" s="216"/>
      <c r="W92" s="170"/>
      <c r="X92" s="157" t="e">
        <f>VLOOKUP(C92,[2]Sheet5!$A$2:$F$28,2,FALSE)</f>
        <v>#N/A</v>
      </c>
      <c r="Y92" s="157" t="e">
        <f>VLOOKUP(C92,[2]Sheet5!$A$2:$F$28,3,FALSE)</f>
        <v>#N/A</v>
      </c>
      <c r="Z92" s="157" t="e">
        <f>VLOOKUP(C92,[2]Sheet5!$A$2:$F$28,4,FALSE)</f>
        <v>#N/A</v>
      </c>
      <c r="AA92" s="157" t="e">
        <f>VLOOKUP(C92,[2]Sheet5!$A$2:$F$28,5,FALSE)</f>
        <v>#N/A</v>
      </c>
      <c r="AB92" s="164" t="e">
        <f>VLOOKUP(C92,[2]Sheet5!$A$2:$F$28,6,FALSE)</f>
        <v>#N/A</v>
      </c>
    </row>
    <row r="93" spans="1:28" ht="14" x14ac:dyDescent="0.2">
      <c r="A93" s="144" t="s">
        <v>27</v>
      </c>
      <c r="B93" s="145" t="s">
        <v>328</v>
      </c>
      <c r="C93" s="145" t="s">
        <v>239</v>
      </c>
      <c r="D93" s="145" t="s">
        <v>138</v>
      </c>
      <c r="E93" s="153" t="str">
        <f>"42.0101"</f>
        <v>42.0101</v>
      </c>
      <c r="F93" s="154">
        <v>13</v>
      </c>
      <c r="G93" s="154">
        <v>8</v>
      </c>
      <c r="H93" s="155">
        <v>0.61538461538461542</v>
      </c>
      <c r="I93" s="154">
        <v>7</v>
      </c>
      <c r="J93" s="216">
        <v>0.875</v>
      </c>
      <c r="K93" s="157">
        <v>1</v>
      </c>
      <c r="L93" s="157">
        <v>2</v>
      </c>
      <c r="M93" s="157">
        <v>0</v>
      </c>
      <c r="N93" s="157">
        <v>0</v>
      </c>
      <c r="O93" s="157">
        <v>0</v>
      </c>
      <c r="P93" s="157">
        <v>1</v>
      </c>
      <c r="Q93" s="157">
        <v>0</v>
      </c>
      <c r="R93" s="157">
        <v>0</v>
      </c>
      <c r="S93" s="157">
        <v>3</v>
      </c>
      <c r="T93" s="157">
        <v>1</v>
      </c>
      <c r="U93" s="157">
        <v>0</v>
      </c>
      <c r="V93" s="157">
        <v>0</v>
      </c>
      <c r="W93" s="170">
        <v>5</v>
      </c>
      <c r="X93" s="157">
        <f>VLOOKUP(C93,[2]Sheet5!$A$2:$F$28,2,FALSE)</f>
        <v>1</v>
      </c>
      <c r="Y93" s="157">
        <f>VLOOKUP(C93,[2]Sheet5!$A$2:$F$28,3,FALSE)</f>
        <v>15000</v>
      </c>
      <c r="Z93" s="157">
        <f>VLOOKUP(C93,[2]Sheet5!$A$2:$F$28,4,FALSE)</f>
        <v>15000</v>
      </c>
      <c r="AA93" s="157">
        <f>VLOOKUP(C93,[2]Sheet5!$A$2:$F$28,5,FALSE)</f>
        <v>15000</v>
      </c>
      <c r="AB93" s="164">
        <f>VLOOKUP(C93,[2]Sheet5!$A$2:$F$28,6,FALSE)</f>
        <v>15000</v>
      </c>
    </row>
    <row r="94" spans="1:28" ht="14" x14ac:dyDescent="0.2">
      <c r="A94" s="144" t="s">
        <v>27</v>
      </c>
      <c r="B94" s="145" t="s">
        <v>328</v>
      </c>
      <c r="C94" s="145" t="s">
        <v>361</v>
      </c>
      <c r="D94" s="145" t="s">
        <v>362</v>
      </c>
      <c r="E94" s="153">
        <v>25.010300000000001</v>
      </c>
      <c r="F94" s="154">
        <v>2</v>
      </c>
      <c r="G94" s="154">
        <v>1</v>
      </c>
      <c r="H94" s="155">
        <v>0.5</v>
      </c>
      <c r="I94" s="154">
        <v>1</v>
      </c>
      <c r="J94" s="216">
        <v>1</v>
      </c>
      <c r="K94" s="157">
        <v>1</v>
      </c>
      <c r="L94" s="157">
        <v>0</v>
      </c>
      <c r="M94" s="157">
        <v>0</v>
      </c>
      <c r="N94" s="157">
        <v>0</v>
      </c>
      <c r="O94" s="157">
        <v>0</v>
      </c>
      <c r="P94" s="157">
        <v>0</v>
      </c>
      <c r="Q94" s="157">
        <v>0</v>
      </c>
      <c r="R94" s="157">
        <v>0</v>
      </c>
      <c r="S94" s="157">
        <v>0</v>
      </c>
      <c r="T94" s="157">
        <v>0</v>
      </c>
      <c r="U94" s="157">
        <v>0</v>
      </c>
      <c r="V94" s="157">
        <v>0</v>
      </c>
      <c r="W94" s="170">
        <v>1</v>
      </c>
      <c r="X94" s="157" t="e">
        <f>VLOOKUP(C94,[2]Sheet5!$A$2:$F$28,2,FALSE)</f>
        <v>#N/A</v>
      </c>
      <c r="Y94" s="157" t="e">
        <f>VLOOKUP(C94,[2]Sheet5!$A$2:$F$28,3,FALSE)</f>
        <v>#N/A</v>
      </c>
      <c r="Z94" s="157" t="e">
        <f>VLOOKUP(C94,[2]Sheet5!$A$2:$F$28,4,FALSE)</f>
        <v>#N/A</v>
      </c>
      <c r="AA94" s="157" t="e">
        <f>VLOOKUP(C94,[2]Sheet5!$A$2:$F$28,5,FALSE)</f>
        <v>#N/A</v>
      </c>
      <c r="AB94" s="164" t="e">
        <f>VLOOKUP(C94,[2]Sheet5!$A$2:$F$28,6,FALSE)</f>
        <v>#N/A</v>
      </c>
    </row>
    <row r="95" spans="1:28" ht="14" x14ac:dyDescent="0.2">
      <c r="A95" s="144" t="s">
        <v>27</v>
      </c>
      <c r="B95" s="145" t="s">
        <v>328</v>
      </c>
      <c r="C95" s="145" t="s">
        <v>240</v>
      </c>
      <c r="D95" s="145" t="s">
        <v>241</v>
      </c>
      <c r="E95" s="153" t="str">
        <f>"52.0215"</f>
        <v>52.0215</v>
      </c>
      <c r="F95" s="154"/>
      <c r="G95" s="154"/>
      <c r="H95" s="155"/>
      <c r="I95" s="154">
        <v>0</v>
      </c>
      <c r="J95" s="216"/>
      <c r="W95" s="170"/>
      <c r="X95" s="157" t="e">
        <f>VLOOKUP(C95,[2]Sheet5!$A$2:$F$28,2,FALSE)</f>
        <v>#N/A</v>
      </c>
      <c r="Y95" s="157" t="e">
        <f>VLOOKUP(C95,[2]Sheet5!$A$2:$F$28,3,FALSE)</f>
        <v>#N/A</v>
      </c>
      <c r="Z95" s="157" t="e">
        <f>VLOOKUP(C95,[2]Sheet5!$A$2:$F$28,4,FALSE)</f>
        <v>#N/A</v>
      </c>
      <c r="AA95" s="157" t="e">
        <f>VLOOKUP(C95,[2]Sheet5!$A$2:$F$28,5,FALSE)</f>
        <v>#N/A</v>
      </c>
      <c r="AB95" s="164" t="e">
        <f>VLOOKUP(C95,[2]Sheet5!$A$2:$F$28,6,FALSE)</f>
        <v>#N/A</v>
      </c>
    </row>
    <row r="96" spans="1:28" ht="14" x14ac:dyDescent="0.2">
      <c r="A96" s="144" t="s">
        <v>27</v>
      </c>
      <c r="B96" s="145" t="s">
        <v>328</v>
      </c>
      <c r="C96" s="145" t="s">
        <v>242</v>
      </c>
      <c r="D96" s="145" t="s">
        <v>241</v>
      </c>
      <c r="E96" s="153" t="str">
        <f>"52.0215"</f>
        <v>52.0215</v>
      </c>
      <c r="F96" s="154">
        <v>2</v>
      </c>
      <c r="G96" s="154">
        <v>1</v>
      </c>
      <c r="H96" s="155">
        <v>0.5</v>
      </c>
      <c r="I96" s="154">
        <v>1</v>
      </c>
      <c r="J96" s="216">
        <v>1</v>
      </c>
      <c r="K96" s="157">
        <v>0</v>
      </c>
      <c r="L96" s="157">
        <v>1</v>
      </c>
      <c r="M96" s="157">
        <v>0</v>
      </c>
      <c r="N96" s="157">
        <v>0</v>
      </c>
      <c r="O96" s="157">
        <v>0</v>
      </c>
      <c r="P96" s="157">
        <v>0</v>
      </c>
      <c r="Q96" s="157">
        <v>0</v>
      </c>
      <c r="R96" s="157">
        <v>0</v>
      </c>
      <c r="S96" s="157">
        <v>0</v>
      </c>
      <c r="T96" s="157">
        <v>0</v>
      </c>
      <c r="U96" s="157">
        <v>0</v>
      </c>
      <c r="V96" s="157">
        <v>0</v>
      </c>
      <c r="W96" s="170">
        <v>1</v>
      </c>
      <c r="X96" s="157" t="e">
        <f>VLOOKUP(C96,[2]Sheet5!$A$2:$F$28,2,FALSE)</f>
        <v>#N/A</v>
      </c>
      <c r="Y96" s="157" t="e">
        <f>VLOOKUP(C96,[2]Sheet5!$A$2:$F$28,3,FALSE)</f>
        <v>#N/A</v>
      </c>
      <c r="Z96" s="157" t="e">
        <f>VLOOKUP(C96,[2]Sheet5!$A$2:$F$28,4,FALSE)</f>
        <v>#N/A</v>
      </c>
      <c r="AA96" s="157" t="e">
        <f>VLOOKUP(C96,[2]Sheet5!$A$2:$F$28,5,FALSE)</f>
        <v>#N/A</v>
      </c>
      <c r="AB96" s="164" t="e">
        <f>VLOOKUP(C96,[2]Sheet5!$A$2:$F$28,6,FALSE)</f>
        <v>#N/A</v>
      </c>
    </row>
    <row r="97" spans="1:28" ht="14" x14ac:dyDescent="0.2">
      <c r="A97" s="144" t="s">
        <v>27</v>
      </c>
      <c r="B97" s="145" t="s">
        <v>328</v>
      </c>
      <c r="C97" s="145" t="s">
        <v>243</v>
      </c>
      <c r="D97" s="145" t="s">
        <v>241</v>
      </c>
      <c r="E97" s="153" t="str">
        <f>"52.0215"</f>
        <v>52.0215</v>
      </c>
      <c r="F97" s="154">
        <v>1</v>
      </c>
      <c r="G97" s="154">
        <v>1</v>
      </c>
      <c r="H97" s="155">
        <v>1</v>
      </c>
      <c r="I97" s="154">
        <v>1</v>
      </c>
      <c r="J97" s="216">
        <v>1</v>
      </c>
      <c r="K97" s="157">
        <v>0</v>
      </c>
      <c r="L97" s="157">
        <v>0</v>
      </c>
      <c r="M97" s="157">
        <v>0</v>
      </c>
      <c r="N97" s="157">
        <v>0</v>
      </c>
      <c r="O97" s="157">
        <v>0</v>
      </c>
      <c r="P97" s="157">
        <v>0</v>
      </c>
      <c r="Q97" s="157">
        <v>0</v>
      </c>
      <c r="R97" s="157">
        <v>0</v>
      </c>
      <c r="S97" s="157">
        <v>1</v>
      </c>
      <c r="T97" s="157">
        <v>0</v>
      </c>
      <c r="U97" s="157">
        <v>0</v>
      </c>
      <c r="V97" s="157">
        <v>0</v>
      </c>
      <c r="W97" s="170">
        <v>0</v>
      </c>
      <c r="X97" s="157" t="e">
        <f>VLOOKUP(C97,[2]Sheet5!$A$2:$F$28,2,FALSE)</f>
        <v>#N/A</v>
      </c>
      <c r="Y97" s="157" t="e">
        <f>VLOOKUP(C97,[2]Sheet5!$A$2:$F$28,3,FALSE)</f>
        <v>#N/A</v>
      </c>
      <c r="Z97" s="157" t="e">
        <f>VLOOKUP(C97,[2]Sheet5!$A$2:$F$28,4,FALSE)</f>
        <v>#N/A</v>
      </c>
      <c r="AA97" s="157" t="e">
        <f>VLOOKUP(C97,[2]Sheet5!$A$2:$F$28,5,FALSE)</f>
        <v>#N/A</v>
      </c>
      <c r="AB97" s="164" t="e">
        <f>VLOOKUP(C97,[2]Sheet5!$A$2:$F$28,6,FALSE)</f>
        <v>#N/A</v>
      </c>
    </row>
    <row r="98" spans="1:28" ht="14" x14ac:dyDescent="0.2">
      <c r="A98" s="144" t="s">
        <v>27</v>
      </c>
      <c r="B98" s="145" t="s">
        <v>328</v>
      </c>
      <c r="C98" s="145" t="s">
        <v>244</v>
      </c>
      <c r="D98" s="145" t="s">
        <v>241</v>
      </c>
      <c r="E98" s="153" t="str">
        <f>"52.0215"</f>
        <v>52.0215</v>
      </c>
      <c r="F98" s="154">
        <v>13</v>
      </c>
      <c r="G98" s="154">
        <v>5</v>
      </c>
      <c r="H98" s="155">
        <v>0.38461538461538464</v>
      </c>
      <c r="I98" s="154">
        <v>3</v>
      </c>
      <c r="J98" s="216">
        <v>0.6</v>
      </c>
      <c r="K98" s="157">
        <v>2</v>
      </c>
      <c r="L98" s="157">
        <v>0</v>
      </c>
      <c r="M98" s="157">
        <v>0</v>
      </c>
      <c r="N98" s="157">
        <v>0</v>
      </c>
      <c r="O98" s="157">
        <v>0</v>
      </c>
      <c r="P98" s="157">
        <v>0</v>
      </c>
      <c r="Q98" s="157">
        <v>0</v>
      </c>
      <c r="R98" s="157">
        <v>0</v>
      </c>
      <c r="S98" s="157">
        <v>1</v>
      </c>
      <c r="T98" s="157">
        <v>2</v>
      </c>
      <c r="U98" s="157">
        <v>0</v>
      </c>
      <c r="V98" s="157">
        <v>0</v>
      </c>
      <c r="W98" s="170">
        <v>8</v>
      </c>
      <c r="X98" s="157" t="e">
        <f>VLOOKUP(C98,[2]Sheet5!$A$2:$F$28,2,FALSE)</f>
        <v>#N/A</v>
      </c>
      <c r="Y98" s="157" t="e">
        <f>VLOOKUP(C98,[2]Sheet5!$A$2:$F$28,3,FALSE)</f>
        <v>#N/A</v>
      </c>
      <c r="Z98" s="157" t="e">
        <f>VLOOKUP(C98,[2]Sheet5!$A$2:$F$28,4,FALSE)</f>
        <v>#N/A</v>
      </c>
      <c r="AA98" s="157" t="e">
        <f>VLOOKUP(C98,[2]Sheet5!$A$2:$F$28,5,FALSE)</f>
        <v>#N/A</v>
      </c>
      <c r="AB98" s="164" t="e">
        <f>VLOOKUP(C98,[2]Sheet5!$A$2:$F$28,6,FALSE)</f>
        <v>#N/A</v>
      </c>
    </row>
    <row r="99" spans="1:28" ht="14" x14ac:dyDescent="0.2">
      <c r="A99" s="144" t="s">
        <v>27</v>
      </c>
      <c r="B99" s="145" t="s">
        <v>328</v>
      </c>
      <c r="C99" s="145" t="s">
        <v>363</v>
      </c>
      <c r="D99" s="145" t="s">
        <v>241</v>
      </c>
      <c r="E99" s="153">
        <v>52.139899999999997</v>
      </c>
      <c r="F99" s="154"/>
      <c r="G99" s="154"/>
      <c r="H99" s="155"/>
      <c r="I99" s="154">
        <v>0</v>
      </c>
      <c r="J99" s="216"/>
      <c r="W99" s="170"/>
      <c r="X99" s="157" t="e">
        <f>VLOOKUP(C99,[2]Sheet5!$A$2:$F$28,2,FALSE)</f>
        <v>#N/A</v>
      </c>
      <c r="Y99" s="157" t="e">
        <f>VLOOKUP(C99,[2]Sheet5!$A$2:$F$28,3,FALSE)</f>
        <v>#N/A</v>
      </c>
      <c r="Z99" s="157" t="e">
        <f>VLOOKUP(C99,[2]Sheet5!$A$2:$F$28,4,FALSE)</f>
        <v>#N/A</v>
      </c>
      <c r="AA99" s="157" t="e">
        <f>VLOOKUP(C99,[2]Sheet5!$A$2:$F$28,5,FALSE)</f>
        <v>#N/A</v>
      </c>
      <c r="AB99" s="164" t="e">
        <f>VLOOKUP(C99,[2]Sheet5!$A$2:$F$28,6,FALSE)</f>
        <v>#N/A</v>
      </c>
    </row>
    <row r="100" spans="1:28" ht="14" x14ac:dyDescent="0.2">
      <c r="A100" s="144" t="s">
        <v>27</v>
      </c>
      <c r="B100" s="145" t="s">
        <v>147</v>
      </c>
      <c r="C100" s="145" t="s">
        <v>312</v>
      </c>
      <c r="D100" s="145" t="s">
        <v>284</v>
      </c>
      <c r="E100" s="153" t="str">
        <f>"13.1001"</f>
        <v>13.1001</v>
      </c>
      <c r="F100" s="154">
        <v>5</v>
      </c>
      <c r="G100" s="154">
        <v>3</v>
      </c>
      <c r="H100" s="155">
        <v>0.6</v>
      </c>
      <c r="I100" s="154">
        <v>2</v>
      </c>
      <c r="J100" s="216">
        <v>0.66666666666666663</v>
      </c>
      <c r="K100" s="157">
        <v>1</v>
      </c>
      <c r="L100" s="157">
        <v>1</v>
      </c>
      <c r="M100" s="157">
        <v>0</v>
      </c>
      <c r="N100" s="157">
        <v>0</v>
      </c>
      <c r="O100" s="157">
        <v>0</v>
      </c>
      <c r="P100" s="157">
        <v>0</v>
      </c>
      <c r="Q100" s="157">
        <v>0</v>
      </c>
      <c r="R100" s="157">
        <v>0</v>
      </c>
      <c r="S100" s="157">
        <v>0</v>
      </c>
      <c r="T100" s="157">
        <v>1</v>
      </c>
      <c r="U100" s="157">
        <v>0</v>
      </c>
      <c r="V100" s="157">
        <v>0</v>
      </c>
      <c r="W100" s="170">
        <v>2</v>
      </c>
      <c r="X100" s="157" t="e">
        <f>VLOOKUP(C100,[2]Sheet5!$A$2:$F$28,2,FALSE)</f>
        <v>#N/A</v>
      </c>
      <c r="Y100" s="157" t="e">
        <f>VLOOKUP(C100,[2]Sheet5!$A$2:$F$28,3,FALSE)</f>
        <v>#N/A</v>
      </c>
      <c r="Z100" s="157" t="e">
        <f>VLOOKUP(C100,[2]Sheet5!$A$2:$F$28,4,FALSE)</f>
        <v>#N/A</v>
      </c>
      <c r="AA100" s="157" t="e">
        <f>VLOOKUP(C100,[2]Sheet5!$A$2:$F$28,5,FALSE)</f>
        <v>#N/A</v>
      </c>
      <c r="AB100" s="164" t="e">
        <f>VLOOKUP(C100,[2]Sheet5!$A$2:$F$28,6,FALSE)</f>
        <v>#N/A</v>
      </c>
    </row>
    <row r="101" spans="1:28" ht="14" x14ac:dyDescent="0.2">
      <c r="A101" s="144" t="s">
        <v>27</v>
      </c>
      <c r="B101" s="145" t="s">
        <v>147</v>
      </c>
      <c r="C101" s="145" t="s">
        <v>313</v>
      </c>
      <c r="D101" s="145" t="s">
        <v>284</v>
      </c>
      <c r="E101" s="153" t="str">
        <f>"13.1001"</f>
        <v>13.1001</v>
      </c>
      <c r="F101" s="154">
        <v>12</v>
      </c>
      <c r="G101" s="154">
        <v>7</v>
      </c>
      <c r="H101" s="155">
        <v>0.58333333333333337</v>
      </c>
      <c r="I101" s="154">
        <v>5</v>
      </c>
      <c r="J101" s="216">
        <v>0.7142857142857143</v>
      </c>
      <c r="K101" s="157">
        <v>3</v>
      </c>
      <c r="L101" s="157">
        <v>2</v>
      </c>
      <c r="M101" s="157">
        <v>0</v>
      </c>
      <c r="N101" s="157">
        <v>0</v>
      </c>
      <c r="O101" s="157">
        <v>0</v>
      </c>
      <c r="P101" s="157">
        <v>0</v>
      </c>
      <c r="Q101" s="157">
        <v>0</v>
      </c>
      <c r="R101" s="157">
        <v>0</v>
      </c>
      <c r="S101" s="157">
        <v>0</v>
      </c>
      <c r="T101" s="157">
        <v>2</v>
      </c>
      <c r="U101" s="157">
        <v>0</v>
      </c>
      <c r="V101" s="157">
        <v>0</v>
      </c>
      <c r="W101" s="170">
        <v>5</v>
      </c>
      <c r="X101" s="157" t="e">
        <f>VLOOKUP(C101,[2]Sheet5!$A$2:$F$28,2,FALSE)</f>
        <v>#N/A</v>
      </c>
      <c r="Y101" s="157" t="e">
        <f>VLOOKUP(C101,[2]Sheet5!$A$2:$F$28,3,FALSE)</f>
        <v>#N/A</v>
      </c>
      <c r="Z101" s="157" t="e">
        <f>VLOOKUP(C101,[2]Sheet5!$A$2:$F$28,4,FALSE)</f>
        <v>#N/A</v>
      </c>
      <c r="AA101" s="157" t="e">
        <f>VLOOKUP(C101,[2]Sheet5!$A$2:$F$28,5,FALSE)</f>
        <v>#N/A</v>
      </c>
      <c r="AB101" s="164" t="e">
        <f>VLOOKUP(C101,[2]Sheet5!$A$2:$F$28,6,FALSE)</f>
        <v>#N/A</v>
      </c>
    </row>
    <row r="102" spans="1:28" ht="14" x14ac:dyDescent="0.2">
      <c r="A102" s="144" t="s">
        <v>27</v>
      </c>
      <c r="B102" s="145" t="s">
        <v>147</v>
      </c>
      <c r="C102" s="145" t="s">
        <v>314</v>
      </c>
      <c r="D102" s="145" t="s">
        <v>284</v>
      </c>
      <c r="E102" s="153" t="str">
        <f>"13.1001"</f>
        <v>13.1001</v>
      </c>
      <c r="F102" s="154"/>
      <c r="G102" s="154"/>
      <c r="H102" s="155"/>
      <c r="I102" s="154">
        <v>0</v>
      </c>
      <c r="J102" s="216"/>
      <c r="W102" s="170"/>
      <c r="X102" s="157" t="e">
        <f>VLOOKUP(C102,[2]Sheet5!$A$2:$F$28,2,FALSE)</f>
        <v>#N/A</v>
      </c>
      <c r="Y102" s="157" t="e">
        <f>VLOOKUP(C102,[2]Sheet5!$A$2:$F$28,3,FALSE)</f>
        <v>#N/A</v>
      </c>
      <c r="Z102" s="157" t="e">
        <f>VLOOKUP(C102,[2]Sheet5!$A$2:$F$28,4,FALSE)</f>
        <v>#N/A</v>
      </c>
      <c r="AA102" s="157" t="e">
        <f>VLOOKUP(C102,[2]Sheet5!$A$2:$F$28,5,FALSE)</f>
        <v>#N/A</v>
      </c>
      <c r="AB102" s="164" t="e">
        <f>VLOOKUP(C102,[2]Sheet5!$A$2:$F$28,6,FALSE)</f>
        <v>#N/A</v>
      </c>
    </row>
    <row r="103" spans="1:28" ht="14" x14ac:dyDescent="0.2">
      <c r="A103" s="144" t="s">
        <v>27</v>
      </c>
      <c r="B103" s="145" t="s">
        <v>147</v>
      </c>
      <c r="C103" s="145" t="s">
        <v>315</v>
      </c>
      <c r="D103" s="145" t="s">
        <v>300</v>
      </c>
      <c r="E103" s="153" t="str">
        <f>"13.1502"</f>
        <v>13.1502</v>
      </c>
      <c r="F103" s="154"/>
      <c r="G103" s="154"/>
      <c r="H103" s="155"/>
      <c r="I103" s="154">
        <v>0</v>
      </c>
      <c r="J103" s="216"/>
      <c r="W103" s="170"/>
      <c r="X103" s="157" t="e">
        <f>VLOOKUP(C103,[2]Sheet5!$A$2:$F$28,2,FALSE)</f>
        <v>#N/A</v>
      </c>
      <c r="Y103" s="157" t="e">
        <f>VLOOKUP(C103,[2]Sheet5!$A$2:$F$28,3,FALSE)</f>
        <v>#N/A</v>
      </c>
      <c r="Z103" s="157" t="e">
        <f>VLOOKUP(C103,[2]Sheet5!$A$2:$F$28,4,FALSE)</f>
        <v>#N/A</v>
      </c>
      <c r="AA103" s="157" t="e">
        <f>VLOOKUP(C103,[2]Sheet5!$A$2:$F$28,5,FALSE)</f>
        <v>#N/A</v>
      </c>
      <c r="AB103" s="164" t="e">
        <f>VLOOKUP(C103,[2]Sheet5!$A$2:$F$28,6,FALSE)</f>
        <v>#N/A</v>
      </c>
    </row>
    <row r="104" spans="1:28" ht="14" x14ac:dyDescent="0.2">
      <c r="A104" s="144" t="s">
        <v>27</v>
      </c>
      <c r="B104" s="145" t="s">
        <v>147</v>
      </c>
      <c r="C104" s="145" t="s">
        <v>355</v>
      </c>
      <c r="D104" s="145" t="s">
        <v>356</v>
      </c>
      <c r="E104" s="153">
        <v>13.119899999999999</v>
      </c>
      <c r="F104" s="154">
        <v>24</v>
      </c>
      <c r="G104" s="154">
        <v>0</v>
      </c>
      <c r="H104" s="155">
        <v>0</v>
      </c>
      <c r="I104" s="154">
        <v>0</v>
      </c>
      <c r="J104" s="216"/>
      <c r="K104" s="157">
        <v>0</v>
      </c>
      <c r="L104" s="157">
        <v>0</v>
      </c>
      <c r="M104" s="157">
        <v>0</v>
      </c>
      <c r="N104" s="157">
        <v>0</v>
      </c>
      <c r="O104" s="157">
        <v>0</v>
      </c>
      <c r="P104" s="157">
        <v>0</v>
      </c>
      <c r="Q104" s="157">
        <v>0</v>
      </c>
      <c r="R104" s="157">
        <v>0</v>
      </c>
      <c r="S104" s="157">
        <v>0</v>
      </c>
      <c r="T104" s="157">
        <v>0</v>
      </c>
      <c r="U104" s="157">
        <v>0</v>
      </c>
      <c r="V104" s="157">
        <v>0</v>
      </c>
      <c r="W104" s="170">
        <v>24</v>
      </c>
      <c r="X104" s="157" t="e">
        <f>VLOOKUP(C104,[2]Sheet5!$A$2:$F$28,2,FALSE)</f>
        <v>#N/A</v>
      </c>
      <c r="Y104" s="157" t="e">
        <f>VLOOKUP(C104,[2]Sheet5!$A$2:$F$28,3,FALSE)</f>
        <v>#N/A</v>
      </c>
      <c r="Z104" s="157" t="e">
        <f>VLOOKUP(C104,[2]Sheet5!$A$2:$F$28,4,FALSE)</f>
        <v>#N/A</v>
      </c>
      <c r="AA104" s="157" t="e">
        <f>VLOOKUP(C104,[2]Sheet5!$A$2:$F$28,5,FALSE)</f>
        <v>#N/A</v>
      </c>
      <c r="AB104" s="164" t="e">
        <f>VLOOKUP(C104,[2]Sheet5!$A$2:$F$28,6,FALSE)</f>
        <v>#N/A</v>
      </c>
    </row>
    <row r="105" spans="1:28" ht="14" x14ac:dyDescent="0.2">
      <c r="A105" s="144" t="s">
        <v>27</v>
      </c>
      <c r="B105" s="145" t="s">
        <v>147</v>
      </c>
      <c r="C105" s="145" t="s">
        <v>364</v>
      </c>
      <c r="D105" s="145" t="s">
        <v>365</v>
      </c>
      <c r="E105" s="153">
        <v>13.040100000000001</v>
      </c>
      <c r="F105" s="154"/>
      <c r="G105" s="154"/>
      <c r="H105" s="155"/>
      <c r="I105" s="154">
        <v>0</v>
      </c>
      <c r="J105" s="216"/>
      <c r="W105" s="170"/>
      <c r="X105" s="157" t="e">
        <f>VLOOKUP(C105,[2]Sheet5!$A$2:$F$28,2,FALSE)</f>
        <v>#N/A</v>
      </c>
      <c r="Y105" s="157" t="e">
        <f>VLOOKUP(C105,[2]Sheet5!$A$2:$F$28,3,FALSE)</f>
        <v>#N/A</v>
      </c>
      <c r="Z105" s="157" t="e">
        <f>VLOOKUP(C105,[2]Sheet5!$A$2:$F$28,4,FALSE)</f>
        <v>#N/A</v>
      </c>
      <c r="AA105" s="157" t="e">
        <f>VLOOKUP(C105,[2]Sheet5!$A$2:$F$28,5,FALSE)</f>
        <v>#N/A</v>
      </c>
      <c r="AB105" s="164" t="e">
        <f>VLOOKUP(C105,[2]Sheet5!$A$2:$F$28,6,FALSE)</f>
        <v>#N/A</v>
      </c>
    </row>
    <row r="106" spans="1:28" ht="14" x14ac:dyDescent="0.2">
      <c r="A106" s="144" t="s">
        <v>27</v>
      </c>
      <c r="B106" s="145" t="s">
        <v>147</v>
      </c>
      <c r="C106" s="145" t="s">
        <v>316</v>
      </c>
      <c r="D106" s="145" t="s">
        <v>317</v>
      </c>
      <c r="E106" s="153" t="str">
        <f>"42.2805"</f>
        <v>42.2805</v>
      </c>
      <c r="F106" s="154">
        <v>30</v>
      </c>
      <c r="G106" s="154">
        <v>3</v>
      </c>
      <c r="H106" s="155">
        <v>0.1</v>
      </c>
      <c r="I106" s="154">
        <v>3</v>
      </c>
      <c r="J106" s="216">
        <v>1</v>
      </c>
      <c r="K106" s="157">
        <v>1</v>
      </c>
      <c r="L106" s="157">
        <v>0</v>
      </c>
      <c r="M106" s="157">
        <v>0</v>
      </c>
      <c r="N106" s="157">
        <v>0</v>
      </c>
      <c r="O106" s="157">
        <v>0</v>
      </c>
      <c r="P106" s="157">
        <v>0</v>
      </c>
      <c r="Q106" s="157">
        <v>0</v>
      </c>
      <c r="R106" s="157">
        <v>0</v>
      </c>
      <c r="S106" s="157">
        <v>2</v>
      </c>
      <c r="T106" s="157">
        <v>0</v>
      </c>
      <c r="U106" s="157">
        <v>0</v>
      </c>
      <c r="V106" s="157">
        <v>0</v>
      </c>
      <c r="W106" s="170">
        <v>27</v>
      </c>
      <c r="X106" s="157">
        <f>VLOOKUP(C106,[2]Sheet5!$A$2:$F$28,2,FALSE)</f>
        <v>1</v>
      </c>
      <c r="Y106" s="157">
        <f>VLOOKUP(C106,[2]Sheet5!$A$2:$F$28,3,FALSE)</f>
        <v>35000</v>
      </c>
      <c r="Z106" s="157">
        <f>VLOOKUP(C106,[2]Sheet5!$A$2:$F$28,4,FALSE)</f>
        <v>35000</v>
      </c>
      <c r="AA106" s="157">
        <f>VLOOKUP(C106,[2]Sheet5!$A$2:$F$28,5,FALSE)</f>
        <v>35000</v>
      </c>
      <c r="AB106" s="164">
        <f>VLOOKUP(C106,[2]Sheet5!$A$2:$F$28,6,FALSE)</f>
        <v>35000</v>
      </c>
    </row>
    <row r="107" spans="1:28" ht="14" x14ac:dyDescent="0.2">
      <c r="A107" s="144" t="s">
        <v>27</v>
      </c>
      <c r="B107" s="145" t="s">
        <v>328</v>
      </c>
      <c r="C107" s="145" t="s">
        <v>245</v>
      </c>
      <c r="D107" s="145" t="s">
        <v>144</v>
      </c>
      <c r="E107" s="153" t="str">
        <f>"16.0905"</f>
        <v>16.0905</v>
      </c>
      <c r="F107" s="154"/>
      <c r="G107" s="154"/>
      <c r="H107" s="155"/>
      <c r="I107" s="154">
        <v>0</v>
      </c>
      <c r="J107" s="216"/>
      <c r="W107" s="170"/>
      <c r="X107" s="157" t="e">
        <f>VLOOKUP(C107,[2]Sheet5!$A$2:$F$28,2,FALSE)</f>
        <v>#N/A</v>
      </c>
      <c r="Y107" s="157" t="e">
        <f>VLOOKUP(C107,[2]Sheet5!$A$2:$F$28,3,FALSE)</f>
        <v>#N/A</v>
      </c>
      <c r="Z107" s="157" t="e">
        <f>VLOOKUP(C107,[2]Sheet5!$A$2:$F$28,4,FALSE)</f>
        <v>#N/A</v>
      </c>
      <c r="AA107" s="157" t="e">
        <f>VLOOKUP(C107,[2]Sheet5!$A$2:$F$28,5,FALSE)</f>
        <v>#N/A</v>
      </c>
      <c r="AB107" s="164" t="e">
        <f>VLOOKUP(C107,[2]Sheet5!$A$2:$F$28,6,FALSE)</f>
        <v>#N/A</v>
      </c>
    </row>
    <row r="108" spans="1:28" ht="14" x14ac:dyDescent="0.2">
      <c r="A108" s="144" t="s">
        <v>27</v>
      </c>
      <c r="B108" s="145" t="s">
        <v>147</v>
      </c>
      <c r="C108" s="145" t="s">
        <v>318</v>
      </c>
      <c r="D108" s="145" t="s">
        <v>284</v>
      </c>
      <c r="E108" s="153" t="str">
        <f>"13.1001"</f>
        <v>13.1001</v>
      </c>
      <c r="F108" s="154">
        <v>6</v>
      </c>
      <c r="G108" s="154">
        <v>0</v>
      </c>
      <c r="H108" s="155">
        <v>0</v>
      </c>
      <c r="I108" s="154">
        <v>0</v>
      </c>
      <c r="J108" s="216"/>
      <c r="K108" s="157">
        <v>0</v>
      </c>
      <c r="L108" s="157">
        <v>0</v>
      </c>
      <c r="M108" s="157">
        <v>0</v>
      </c>
      <c r="N108" s="157">
        <v>0</v>
      </c>
      <c r="O108" s="157">
        <v>0</v>
      </c>
      <c r="P108" s="157">
        <v>0</v>
      </c>
      <c r="Q108" s="157">
        <v>0</v>
      </c>
      <c r="R108" s="157">
        <v>0</v>
      </c>
      <c r="S108" s="157">
        <v>0</v>
      </c>
      <c r="T108" s="157">
        <v>0</v>
      </c>
      <c r="U108" s="157">
        <v>0</v>
      </c>
      <c r="V108" s="157">
        <v>0</v>
      </c>
      <c r="W108" s="170">
        <v>6</v>
      </c>
      <c r="X108" s="157" t="e">
        <f>VLOOKUP(C108,[2]Sheet5!$A$2:$F$28,2,FALSE)</f>
        <v>#N/A</v>
      </c>
      <c r="Y108" s="157" t="e">
        <f>VLOOKUP(C108,[2]Sheet5!$A$2:$F$28,3,FALSE)</f>
        <v>#N/A</v>
      </c>
      <c r="Z108" s="157" t="e">
        <f>VLOOKUP(C108,[2]Sheet5!$A$2:$F$28,4,FALSE)</f>
        <v>#N/A</v>
      </c>
      <c r="AA108" s="157" t="e">
        <f>VLOOKUP(C108,[2]Sheet5!$A$2:$F$28,5,FALSE)</f>
        <v>#N/A</v>
      </c>
      <c r="AB108" s="164" t="e">
        <f>VLOOKUP(C108,[2]Sheet5!$A$2:$F$28,6,FALSE)</f>
        <v>#N/A</v>
      </c>
    </row>
    <row r="109" spans="1:28" ht="14" x14ac:dyDescent="0.2">
      <c r="A109" s="144" t="s">
        <v>27</v>
      </c>
      <c r="B109" s="145" t="s">
        <v>147</v>
      </c>
      <c r="C109" s="145" t="s">
        <v>319</v>
      </c>
      <c r="D109" s="145" t="s">
        <v>284</v>
      </c>
      <c r="E109" s="153" t="str">
        <f>"13.1001"</f>
        <v>13.1001</v>
      </c>
      <c r="F109" s="154">
        <v>16</v>
      </c>
      <c r="G109" s="154">
        <v>3</v>
      </c>
      <c r="H109" s="155">
        <v>0.1875</v>
      </c>
      <c r="I109" s="154">
        <v>2</v>
      </c>
      <c r="J109" s="216">
        <v>0.66666666666666663</v>
      </c>
      <c r="K109" s="157">
        <v>2</v>
      </c>
      <c r="L109" s="157">
        <v>0</v>
      </c>
      <c r="M109" s="157">
        <v>0</v>
      </c>
      <c r="N109" s="157">
        <v>0</v>
      </c>
      <c r="O109" s="157">
        <v>0</v>
      </c>
      <c r="P109" s="157">
        <v>0</v>
      </c>
      <c r="Q109" s="157">
        <v>0</v>
      </c>
      <c r="R109" s="157">
        <v>0</v>
      </c>
      <c r="S109" s="157">
        <v>0</v>
      </c>
      <c r="T109" s="157">
        <v>1</v>
      </c>
      <c r="U109" s="157">
        <v>0</v>
      </c>
      <c r="V109" s="157">
        <v>0</v>
      </c>
      <c r="W109" s="170">
        <v>13</v>
      </c>
      <c r="X109" s="157">
        <f>VLOOKUP(C109,[2]Sheet5!$A$2:$F$28,2,FALSE)</f>
        <v>1</v>
      </c>
      <c r="Y109" s="157">
        <f>VLOOKUP(C109,[2]Sheet5!$A$2:$F$28,3,FALSE)</f>
        <v>85000</v>
      </c>
      <c r="Z109" s="157">
        <f>VLOOKUP(C109,[2]Sheet5!$A$2:$F$28,4,FALSE)</f>
        <v>85000</v>
      </c>
      <c r="AA109" s="157">
        <f>VLOOKUP(C109,[2]Sheet5!$A$2:$F$28,5,FALSE)</f>
        <v>85000</v>
      </c>
      <c r="AB109" s="164">
        <f>VLOOKUP(C109,[2]Sheet5!$A$2:$F$28,6,FALSE)</f>
        <v>85000</v>
      </c>
    </row>
    <row r="110" spans="1:28" ht="14" x14ac:dyDescent="0.2">
      <c r="A110" s="144" t="s">
        <v>27</v>
      </c>
      <c r="B110" s="145" t="s">
        <v>147</v>
      </c>
      <c r="C110" s="145" t="s">
        <v>320</v>
      </c>
      <c r="D110" s="145" t="s">
        <v>321</v>
      </c>
      <c r="E110" s="153" t="str">
        <f>"51.0203"</f>
        <v>51.0203</v>
      </c>
      <c r="F110" s="154">
        <v>16</v>
      </c>
      <c r="G110" s="154">
        <v>1</v>
      </c>
      <c r="H110" s="155">
        <v>6.25E-2</v>
      </c>
      <c r="I110" s="154">
        <v>1</v>
      </c>
      <c r="J110" s="216">
        <v>1</v>
      </c>
      <c r="K110" s="157">
        <v>1</v>
      </c>
      <c r="L110" s="157">
        <v>0</v>
      </c>
      <c r="M110" s="157">
        <v>0</v>
      </c>
      <c r="N110" s="157">
        <v>0</v>
      </c>
      <c r="O110" s="157">
        <v>0</v>
      </c>
      <c r="P110" s="157">
        <v>0</v>
      </c>
      <c r="Q110" s="157">
        <v>0</v>
      </c>
      <c r="R110" s="157">
        <v>0</v>
      </c>
      <c r="S110" s="157">
        <v>0</v>
      </c>
      <c r="T110" s="157">
        <v>0</v>
      </c>
      <c r="U110" s="157">
        <v>0</v>
      </c>
      <c r="V110" s="157">
        <v>0</v>
      </c>
      <c r="W110" s="170">
        <v>15</v>
      </c>
      <c r="X110" s="157">
        <f>VLOOKUP(C110,[2]Sheet5!$A$2:$F$28,2,FALSE)</f>
        <v>1</v>
      </c>
      <c r="Y110" s="157">
        <f>VLOOKUP(C110,[2]Sheet5!$A$2:$F$28,3,FALSE)</f>
        <v>75000</v>
      </c>
      <c r="Z110" s="157">
        <f>VLOOKUP(C110,[2]Sheet5!$A$2:$F$28,4,FALSE)</f>
        <v>75000</v>
      </c>
      <c r="AA110" s="157">
        <f>VLOOKUP(C110,[2]Sheet5!$A$2:$F$28,5,FALSE)</f>
        <v>75000</v>
      </c>
      <c r="AB110" s="164">
        <f>VLOOKUP(C110,[2]Sheet5!$A$2:$F$28,6,FALSE)</f>
        <v>75000</v>
      </c>
    </row>
    <row r="111" spans="1:28" ht="14" x14ac:dyDescent="0.2">
      <c r="A111" s="144" t="s">
        <v>27</v>
      </c>
      <c r="B111" s="157" t="s">
        <v>328</v>
      </c>
      <c r="C111" s="157" t="s">
        <v>437</v>
      </c>
      <c r="D111" s="169" t="s">
        <v>438</v>
      </c>
      <c r="E111" s="153">
        <v>52.1601</v>
      </c>
      <c r="F111" s="154">
        <v>12</v>
      </c>
      <c r="G111" s="154">
        <v>5</v>
      </c>
      <c r="H111" s="155">
        <v>0.41666666666666669</v>
      </c>
      <c r="I111" s="154">
        <v>4</v>
      </c>
      <c r="J111" s="216">
        <v>0.8</v>
      </c>
      <c r="K111" s="157">
        <v>3</v>
      </c>
      <c r="L111" s="157">
        <v>0</v>
      </c>
      <c r="M111" s="157">
        <v>0</v>
      </c>
      <c r="N111" s="157">
        <v>0</v>
      </c>
      <c r="O111" s="157">
        <v>0</v>
      </c>
      <c r="P111" s="157">
        <v>0</v>
      </c>
      <c r="Q111" s="157">
        <v>0</v>
      </c>
      <c r="R111" s="157">
        <v>0</v>
      </c>
      <c r="S111" s="157">
        <v>1</v>
      </c>
      <c r="T111" s="157">
        <v>1</v>
      </c>
      <c r="U111" s="157">
        <v>0</v>
      </c>
      <c r="V111" s="157">
        <v>0</v>
      </c>
      <c r="W111" s="170">
        <v>7</v>
      </c>
      <c r="X111" s="157" t="e">
        <f>VLOOKUP(C111,[2]Sheet5!$A$2:$F$28,2,FALSE)</f>
        <v>#N/A</v>
      </c>
      <c r="Y111" s="157" t="e">
        <f>VLOOKUP(C111,[2]Sheet5!$A$2:$F$28,3,FALSE)</f>
        <v>#N/A</v>
      </c>
      <c r="Z111" s="157" t="e">
        <f>VLOOKUP(C111,[2]Sheet5!$A$2:$F$28,4,FALSE)</f>
        <v>#N/A</v>
      </c>
      <c r="AA111" s="157" t="e">
        <f>VLOOKUP(C111,[2]Sheet5!$A$2:$F$28,5,FALSE)</f>
        <v>#N/A</v>
      </c>
      <c r="AB111" s="164" t="e">
        <f>VLOOKUP(C111,[2]Sheet5!$A$2:$F$28,6,FALSE)</f>
        <v>#N/A</v>
      </c>
    </row>
    <row r="112" spans="1:28" ht="14" x14ac:dyDescent="0.2">
      <c r="A112" s="144" t="s">
        <v>27</v>
      </c>
      <c r="B112" s="145" t="s">
        <v>147</v>
      </c>
      <c r="C112" s="145" t="s">
        <v>322</v>
      </c>
      <c r="D112" s="145" t="s">
        <v>166</v>
      </c>
      <c r="E112" s="153" t="str">
        <f>"13.1499"</f>
        <v>13.1499</v>
      </c>
      <c r="F112" s="154">
        <v>63</v>
      </c>
      <c r="G112" s="154">
        <v>9</v>
      </c>
      <c r="H112" s="155">
        <v>0.14285714285714285</v>
      </c>
      <c r="I112" s="154">
        <v>6</v>
      </c>
      <c r="J112" s="216">
        <v>0.66666666666666663</v>
      </c>
      <c r="K112" s="157">
        <v>4</v>
      </c>
      <c r="L112" s="157">
        <v>1</v>
      </c>
      <c r="M112" s="157">
        <v>0</v>
      </c>
      <c r="N112" s="157">
        <v>0</v>
      </c>
      <c r="O112" s="157">
        <v>0</v>
      </c>
      <c r="P112" s="157">
        <v>0</v>
      </c>
      <c r="Q112" s="157">
        <v>0</v>
      </c>
      <c r="R112" s="157">
        <v>0</v>
      </c>
      <c r="S112" s="157">
        <v>1</v>
      </c>
      <c r="T112" s="157">
        <v>3</v>
      </c>
      <c r="U112" s="157">
        <v>0</v>
      </c>
      <c r="V112" s="157">
        <v>0</v>
      </c>
      <c r="W112" s="170">
        <v>54</v>
      </c>
      <c r="X112" s="157" t="e">
        <f>VLOOKUP(C112,[2]Sheet5!$A$2:$F$28,2,FALSE)</f>
        <v>#N/A</v>
      </c>
      <c r="Y112" s="157" t="e">
        <f>VLOOKUP(C112,[2]Sheet5!$A$2:$F$28,3,FALSE)</f>
        <v>#N/A</v>
      </c>
      <c r="Z112" s="157" t="e">
        <f>VLOOKUP(C112,[2]Sheet5!$A$2:$F$28,4,FALSE)</f>
        <v>#N/A</v>
      </c>
      <c r="AA112" s="157" t="e">
        <f>VLOOKUP(C112,[2]Sheet5!$A$2:$F$28,5,FALSE)</f>
        <v>#N/A</v>
      </c>
      <c r="AB112" s="164" t="e">
        <f>VLOOKUP(C112,[2]Sheet5!$A$2:$F$28,6,FALSE)</f>
        <v>#N/A</v>
      </c>
    </row>
    <row r="113" spans="1:28" ht="14" customHeight="1" x14ac:dyDescent="0.2">
      <c r="A113" s="144" t="s">
        <v>27</v>
      </c>
      <c r="B113" s="145" t="s">
        <v>147</v>
      </c>
      <c r="C113" s="145" t="s">
        <v>357</v>
      </c>
      <c r="D113" s="145" t="s">
        <v>358</v>
      </c>
      <c r="E113" s="165">
        <v>13.1401</v>
      </c>
      <c r="F113" s="154"/>
      <c r="G113" s="154"/>
      <c r="H113" s="155"/>
      <c r="I113" s="154">
        <v>0</v>
      </c>
      <c r="J113" s="216"/>
      <c r="W113" s="170"/>
      <c r="X113" s="157" t="e">
        <f>VLOOKUP(C113,[2]Sheet5!$A$2:$F$28,2,FALSE)</f>
        <v>#N/A</v>
      </c>
      <c r="Y113" s="157" t="e">
        <f>VLOOKUP(C113,[2]Sheet5!$A$2:$F$28,3,FALSE)</f>
        <v>#N/A</v>
      </c>
      <c r="Z113" s="157" t="e">
        <f>VLOOKUP(C113,[2]Sheet5!$A$2:$F$28,4,FALSE)</f>
        <v>#N/A</v>
      </c>
      <c r="AA113" s="157" t="e">
        <f>VLOOKUP(C113,[2]Sheet5!$A$2:$F$28,5,FALSE)</f>
        <v>#N/A</v>
      </c>
      <c r="AB113" s="164" t="e">
        <f>VLOOKUP(C113,[2]Sheet5!$A$2:$F$28,6,FALSE)</f>
        <v>#N/A</v>
      </c>
    </row>
    <row r="114" spans="1:28" ht="14" x14ac:dyDescent="0.2">
      <c r="A114" s="144" t="s">
        <v>27</v>
      </c>
      <c r="B114" s="145" t="s">
        <v>147</v>
      </c>
      <c r="C114" s="145" t="s">
        <v>323</v>
      </c>
      <c r="D114" s="145" t="s">
        <v>166</v>
      </c>
      <c r="E114" s="165" t="str">
        <f>"13.1499"</f>
        <v>13.1499</v>
      </c>
      <c r="F114" s="154">
        <v>9</v>
      </c>
      <c r="G114" s="154">
        <v>2</v>
      </c>
      <c r="H114" s="155">
        <v>0.22222222222222221</v>
      </c>
      <c r="I114" s="154">
        <v>2</v>
      </c>
      <c r="J114" s="216">
        <v>1</v>
      </c>
      <c r="K114" s="157">
        <v>2</v>
      </c>
      <c r="L114" s="157">
        <v>0</v>
      </c>
      <c r="M114" s="157">
        <v>0</v>
      </c>
      <c r="N114" s="157">
        <v>0</v>
      </c>
      <c r="O114" s="157">
        <v>0</v>
      </c>
      <c r="P114" s="157">
        <v>0</v>
      </c>
      <c r="Q114" s="157">
        <v>0</v>
      </c>
      <c r="R114" s="157">
        <v>0</v>
      </c>
      <c r="S114" s="157">
        <v>0</v>
      </c>
      <c r="T114" s="157">
        <v>0</v>
      </c>
      <c r="U114" s="157">
        <v>0</v>
      </c>
      <c r="V114" s="157">
        <v>0</v>
      </c>
      <c r="W114" s="170">
        <v>7</v>
      </c>
      <c r="X114" s="157" t="e">
        <f>VLOOKUP(C114,[2]Sheet5!$A$2:$F$28,2,FALSE)</f>
        <v>#N/A</v>
      </c>
      <c r="Y114" s="157" t="e">
        <f>VLOOKUP(C114,[2]Sheet5!$A$2:$F$28,3,FALSE)</f>
        <v>#N/A</v>
      </c>
      <c r="Z114" s="157" t="e">
        <f>VLOOKUP(C114,[2]Sheet5!$A$2:$F$28,4,FALSE)</f>
        <v>#N/A</v>
      </c>
      <c r="AA114" s="157" t="e">
        <f>VLOOKUP(C114,[2]Sheet5!$A$2:$F$28,5,FALSE)</f>
        <v>#N/A</v>
      </c>
      <c r="AB114" s="164" t="e">
        <f>VLOOKUP(C114,[2]Sheet5!$A$2:$F$28,6,FALSE)</f>
        <v>#N/A</v>
      </c>
    </row>
    <row r="115" spans="1:28" ht="14" x14ac:dyDescent="0.2">
      <c r="A115" s="144" t="s">
        <v>27</v>
      </c>
      <c r="B115" s="145" t="s">
        <v>147</v>
      </c>
      <c r="C115" s="145" t="s">
        <v>324</v>
      </c>
      <c r="D115" s="145" t="s">
        <v>201</v>
      </c>
      <c r="E115" s="165">
        <v>13.1311</v>
      </c>
      <c r="F115" s="154">
        <v>2</v>
      </c>
      <c r="G115" s="154">
        <v>1</v>
      </c>
      <c r="H115" s="155">
        <v>0.5</v>
      </c>
      <c r="I115" s="154">
        <v>1</v>
      </c>
      <c r="J115" s="216">
        <v>1</v>
      </c>
      <c r="K115" s="157">
        <v>0</v>
      </c>
      <c r="L115" s="157">
        <v>0</v>
      </c>
      <c r="M115" s="157">
        <v>0</v>
      </c>
      <c r="N115" s="157">
        <v>0</v>
      </c>
      <c r="O115" s="157">
        <v>0</v>
      </c>
      <c r="P115" s="157">
        <v>0</v>
      </c>
      <c r="Q115" s="157">
        <v>0</v>
      </c>
      <c r="R115" s="157">
        <v>0</v>
      </c>
      <c r="S115" s="157">
        <v>1</v>
      </c>
      <c r="T115" s="157">
        <v>0</v>
      </c>
      <c r="U115" s="157">
        <v>0</v>
      </c>
      <c r="V115" s="157">
        <v>0</v>
      </c>
      <c r="W115" s="170">
        <v>1</v>
      </c>
      <c r="X115" s="157" t="e">
        <f>VLOOKUP(C115,[2]Sheet5!$A$2:$F$28,2,FALSE)</f>
        <v>#N/A</v>
      </c>
      <c r="Y115" s="157" t="e">
        <f>VLOOKUP(C115,[2]Sheet5!$A$2:$F$28,3,FALSE)</f>
        <v>#N/A</v>
      </c>
      <c r="Z115" s="157" t="e">
        <f>VLOOKUP(C115,[2]Sheet5!$A$2:$F$28,4,FALSE)</f>
        <v>#N/A</v>
      </c>
      <c r="AA115" s="157" t="e">
        <f>VLOOKUP(C115,[2]Sheet5!$A$2:$F$28,5,FALSE)</f>
        <v>#N/A</v>
      </c>
      <c r="AB115" s="164" t="e">
        <f>VLOOKUP(C115,[2]Sheet5!$A$2:$F$28,6,FALSE)</f>
        <v>#N/A</v>
      </c>
    </row>
    <row r="116" spans="1:28" ht="14" x14ac:dyDescent="0.2">
      <c r="A116" s="144" t="s">
        <v>27</v>
      </c>
      <c r="B116" s="145" t="s">
        <v>147</v>
      </c>
      <c r="C116" s="145" t="s">
        <v>325</v>
      </c>
      <c r="D116" s="145" t="s">
        <v>284</v>
      </c>
      <c r="E116" s="165" t="str">
        <f>"13.1001"</f>
        <v>13.1001</v>
      </c>
      <c r="F116" s="154">
        <v>8</v>
      </c>
      <c r="G116" s="154">
        <v>1</v>
      </c>
      <c r="H116" s="155">
        <v>0.125</v>
      </c>
      <c r="I116" s="154">
        <v>1</v>
      </c>
      <c r="J116" s="216">
        <v>1</v>
      </c>
      <c r="K116" s="157">
        <v>1</v>
      </c>
      <c r="L116" s="157">
        <v>0</v>
      </c>
      <c r="M116" s="157">
        <v>0</v>
      </c>
      <c r="N116" s="157">
        <v>0</v>
      </c>
      <c r="O116" s="157">
        <v>0</v>
      </c>
      <c r="P116" s="157">
        <v>0</v>
      </c>
      <c r="Q116" s="157">
        <v>0</v>
      </c>
      <c r="R116" s="157">
        <v>0</v>
      </c>
      <c r="S116" s="157">
        <v>0</v>
      </c>
      <c r="T116" s="157">
        <v>0</v>
      </c>
      <c r="U116" s="157">
        <v>0</v>
      </c>
      <c r="V116" s="157">
        <v>0</v>
      </c>
      <c r="W116" s="170">
        <v>7</v>
      </c>
      <c r="X116" s="157" t="e">
        <f>VLOOKUP(C116,[2]Sheet5!$A$2:$F$28,2,FALSE)</f>
        <v>#N/A</v>
      </c>
      <c r="Y116" s="157" t="e">
        <f>VLOOKUP(C116,[2]Sheet5!$A$2:$F$28,3,FALSE)</f>
        <v>#N/A</v>
      </c>
      <c r="Z116" s="157" t="e">
        <f>VLOOKUP(C116,[2]Sheet5!$A$2:$F$28,4,FALSE)</f>
        <v>#N/A</v>
      </c>
      <c r="AA116" s="157" t="e">
        <f>VLOOKUP(C116,[2]Sheet5!$A$2:$F$28,5,FALSE)</f>
        <v>#N/A</v>
      </c>
      <c r="AB116" s="164" t="e">
        <f>VLOOKUP(C116,[2]Sheet5!$A$2:$F$28,6,FALSE)</f>
        <v>#N/A</v>
      </c>
    </row>
    <row r="117" spans="1:28" ht="14" x14ac:dyDescent="0.2">
      <c r="A117" s="144" t="s">
        <v>27</v>
      </c>
      <c r="B117" s="145" t="s">
        <v>147</v>
      </c>
      <c r="C117" s="145" t="s">
        <v>366</v>
      </c>
      <c r="D117" s="145" t="s">
        <v>367</v>
      </c>
      <c r="E117" s="165">
        <v>13.101900000000001</v>
      </c>
      <c r="F117" s="154"/>
      <c r="G117" s="154"/>
      <c r="H117" s="155"/>
      <c r="I117" s="154">
        <v>0</v>
      </c>
      <c r="J117" s="216"/>
      <c r="W117" s="170"/>
      <c r="X117" s="157" t="e">
        <f>VLOOKUP(C117,[2]Sheet5!$A$2:$F$28,2,FALSE)</f>
        <v>#N/A</v>
      </c>
      <c r="Y117" s="157" t="e">
        <f>VLOOKUP(C117,[2]Sheet5!$A$2:$F$28,3,FALSE)</f>
        <v>#N/A</v>
      </c>
      <c r="Z117" s="157" t="e">
        <f>VLOOKUP(C117,[2]Sheet5!$A$2:$F$28,4,FALSE)</f>
        <v>#N/A</v>
      </c>
      <c r="AA117" s="157" t="e">
        <f>VLOOKUP(C117,[2]Sheet5!$A$2:$F$28,5,FALSE)</f>
        <v>#N/A</v>
      </c>
      <c r="AB117" s="164" t="e">
        <f>VLOOKUP(C117,[2]Sheet5!$A$2:$F$28,6,FALSE)</f>
        <v>#N/A</v>
      </c>
    </row>
    <row r="118" spans="1:28" ht="14" x14ac:dyDescent="0.2">
      <c r="A118" s="144" t="s">
        <v>27</v>
      </c>
      <c r="B118" s="145" t="s">
        <v>328</v>
      </c>
      <c r="C118" s="145" t="s">
        <v>246</v>
      </c>
      <c r="D118" s="145" t="s">
        <v>190</v>
      </c>
      <c r="E118" s="165" t="str">
        <f>"45.1201"</f>
        <v>45.1201</v>
      </c>
      <c r="F118" s="154">
        <v>18</v>
      </c>
      <c r="G118" s="154">
        <v>8</v>
      </c>
      <c r="H118" s="155">
        <v>0.44444444444444442</v>
      </c>
      <c r="I118" s="154">
        <v>8</v>
      </c>
      <c r="J118" s="216">
        <v>1</v>
      </c>
      <c r="K118" s="157">
        <v>5</v>
      </c>
      <c r="L118" s="157">
        <v>1</v>
      </c>
      <c r="M118" s="157">
        <v>0</v>
      </c>
      <c r="N118" s="157">
        <v>0</v>
      </c>
      <c r="O118" s="157">
        <v>0</v>
      </c>
      <c r="P118" s="157">
        <v>1</v>
      </c>
      <c r="Q118" s="157">
        <v>0</v>
      </c>
      <c r="R118" s="157">
        <v>0</v>
      </c>
      <c r="S118" s="157">
        <v>1</v>
      </c>
      <c r="T118" s="157">
        <v>0</v>
      </c>
      <c r="U118" s="157">
        <v>0</v>
      </c>
      <c r="V118" s="157">
        <v>0</v>
      </c>
      <c r="W118" s="170">
        <v>10</v>
      </c>
      <c r="X118" s="157">
        <f>VLOOKUP(C118,[2]Sheet5!$A$2:$F$28,2,FALSE)</f>
        <v>4</v>
      </c>
      <c r="Y118" s="157">
        <f>VLOOKUP(C118,[2]Sheet5!$A$2:$F$28,3,FALSE)</f>
        <v>71250</v>
      </c>
      <c r="Z118" s="157">
        <f>VLOOKUP(C118,[2]Sheet5!$A$2:$F$28,4,FALSE)</f>
        <v>85000</v>
      </c>
      <c r="AA118" s="157">
        <f>VLOOKUP(C118,[2]Sheet5!$A$2:$F$28,5,FALSE)</f>
        <v>15000</v>
      </c>
      <c r="AB118" s="164">
        <f>VLOOKUP(C118,[2]Sheet5!$A$2:$F$28,6,FALSE)</f>
        <v>100000</v>
      </c>
    </row>
  </sheetData>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 Data</vt:lpstr>
      <vt:lpstr>ii. Summary</vt:lpstr>
      <vt:lpstr>Bachelor's Summary</vt:lpstr>
      <vt:lpstr>Master's Summary</vt:lpstr>
      <vt:lpstr>Program Data - Bachelor's</vt:lpstr>
      <vt:lpstr>Program Data - Master's</vt:lpstr>
    </vt:vector>
  </TitlesOfParts>
  <Company>RIT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 Contomanolis</dc:creator>
  <cp:lastModifiedBy>Lizandra Friedland</cp:lastModifiedBy>
  <dcterms:created xsi:type="dcterms:W3CDTF">2013-09-30T16:27:09Z</dcterms:created>
  <dcterms:modified xsi:type="dcterms:W3CDTF">2026-09-09T16:52:20Z</dcterms:modified>
</cp:coreProperties>
</file>